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https://actionsh.sharepoint.com/Masters/Masters/Masters/Report masters/General policy/Data Tools/Public Opinion Briefings/"/>
    </mc:Choice>
  </mc:AlternateContent>
  <xr:revisionPtr revIDLastSave="966" documentId="8_{51ACE51C-01A5-41DE-8F3E-DAFAD4EEF0F8}" xr6:coauthVersionLast="47" xr6:coauthVersionMax="47" xr10:uidLastSave="{0908A4A8-8DC6-4DD7-BE83-26AB3685DD62}"/>
  <bookViews>
    <workbookView xWindow="-108" yWindow="-108" windowWidth="23256" windowHeight="12576" xr2:uid="{00000000-000D-0000-FFFF-FFFF00000000}"/>
  </bookViews>
  <sheets>
    <sheet name="ASH Public Opinion Briefings" sheetId="43" r:id="rId1"/>
    <sheet name="Get Pivot" sheetId="37" state="veryHidden" r:id="rId2"/>
    <sheet name="Pivot 1" sheetId="42" state="veryHidden" r:id="rId3"/>
    <sheet name="Sheet1" sheetId="47" state="veryHidden" r:id="rId4"/>
  </sheets>
  <definedNames>
    <definedName name="_xlnm._FilterDatabase" localSheetId="3" hidden="1">Sheet1!$CS$15:$CU$15</definedName>
    <definedName name="_Sort" hidden="1">#REF!</definedName>
    <definedName name="ExternalData_1" localSheetId="3" hidden="1">Sheet1!$A$1:$CZ$12</definedName>
    <definedName name="F"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0">'ASH Public Opinion Briefings'!$A$1:$M$250</definedName>
    <definedName name="Slicer_Region">#N/A</definedName>
  </definedNames>
  <calcPr calcId="191029"/>
  <pivotCaches>
    <pivotCache cacheId="0" r:id="rId5"/>
  </pivotCaches>
  <extLst>
    <ext xmlns:x14="http://schemas.microsoft.com/office/spreadsheetml/2009/9/main" uri="{BBE1A952-AA13-448e-AADC-164F8A28A991}">
      <x14:slicerCaches>
        <x14:slicerCache r:id="rId6"/>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 i="37" l="1"/>
  <c r="A54" i="37" s="1"/>
  <c r="D19" i="37"/>
  <c r="B64" i="37"/>
  <c r="C34" i="37"/>
  <c r="E16" i="37"/>
  <c r="C50" i="37"/>
  <c r="C64" i="37"/>
  <c r="G15" i="37"/>
  <c r="B65" i="37"/>
  <c r="C54" i="37"/>
  <c r="G19" i="37"/>
  <c r="F13" i="37"/>
  <c r="F24" i="37"/>
  <c r="C33" i="37"/>
  <c r="D23" i="37"/>
  <c r="C43" i="37"/>
  <c r="F20" i="37"/>
  <c r="D14" i="37"/>
  <c r="F16" i="37"/>
  <c r="B63" i="37"/>
  <c r="B37" i="37"/>
  <c r="G13" i="37"/>
  <c r="B34" i="37"/>
  <c r="B45" i="37"/>
  <c r="G12" i="37"/>
  <c r="C65" i="37"/>
  <c r="G17" i="37"/>
  <c r="C30" i="37"/>
  <c r="B48" i="37"/>
  <c r="G20" i="37"/>
  <c r="E23" i="37"/>
  <c r="B30" i="37"/>
  <c r="D12" i="37"/>
  <c r="C63" i="37"/>
  <c r="F25" i="37"/>
  <c r="G23" i="37"/>
  <c r="E15" i="37"/>
  <c r="D18" i="37"/>
  <c r="C41" i="37"/>
  <c r="G26" i="37"/>
  <c r="B62" i="37"/>
  <c r="B50" i="37"/>
  <c r="E25" i="37"/>
  <c r="C62" i="37"/>
  <c r="F12" i="37"/>
  <c r="B38" i="37"/>
  <c r="G18" i="37"/>
  <c r="B53" i="37"/>
  <c r="B33" i="37"/>
  <c r="D21" i="37"/>
  <c r="D16" i="37"/>
  <c r="C38" i="37"/>
  <c r="F18" i="37"/>
  <c r="G8" i="37"/>
  <c r="C37" i="37"/>
  <c r="F22" i="37"/>
  <c r="F15" i="37"/>
  <c r="F17" i="37"/>
  <c r="D22" i="37"/>
  <c r="G22" i="37"/>
  <c r="D13" i="37"/>
  <c r="E18" i="37"/>
  <c r="B41" i="37"/>
  <c r="D26" i="37"/>
  <c r="F21" i="37"/>
  <c r="C44" i="37"/>
  <c r="C45" i="37"/>
  <c r="F23" i="37"/>
  <c r="D27" i="37"/>
  <c r="E14" i="37"/>
  <c r="F26" i="37"/>
  <c r="D25" i="37"/>
  <c r="F27" i="37"/>
  <c r="G16" i="37"/>
  <c r="B43" i="37"/>
  <c r="F19" i="37"/>
  <c r="E21" i="37"/>
  <c r="C53" i="37"/>
  <c r="E19" i="37"/>
  <c r="G25" i="37"/>
  <c r="C49" i="37"/>
  <c r="G21" i="37"/>
  <c r="E20" i="37"/>
  <c r="E27" i="37"/>
  <c r="B49" i="37"/>
  <c r="E12" i="37"/>
  <c r="G27" i="37"/>
  <c r="B54" i="37"/>
  <c r="E17" i="37"/>
  <c r="D17" i="37"/>
  <c r="F14" i="37"/>
  <c r="G24" i="37"/>
  <c r="B44" i="37"/>
  <c r="E26" i="37"/>
  <c r="D30" i="37"/>
  <c r="D20" i="37"/>
  <c r="E22" i="37"/>
  <c r="D15" i="37"/>
  <c r="E24" i="37"/>
  <c r="G14" i="37"/>
  <c r="E13" i="37"/>
  <c r="D24" i="37"/>
  <c r="C48" i="37"/>
  <c r="H54" i="37" l="1"/>
  <c r="C210" i="43" s="1"/>
  <c r="H38" i="37"/>
  <c r="C62" i="43" s="1"/>
  <c r="H48" i="37"/>
  <c r="A49" i="37"/>
  <c r="A50" i="37"/>
  <c r="A48" i="37"/>
  <c r="A38" i="37"/>
  <c r="A42" i="37"/>
  <c r="A41" i="37"/>
  <c r="A37" i="37"/>
  <c r="A45" i="37"/>
  <c r="A33" i="37"/>
  <c r="A34" i="37"/>
  <c r="A30" i="37"/>
  <c r="A44" i="37"/>
  <c r="A53" i="37"/>
  <c r="A43" i="37"/>
  <c r="C1" i="37"/>
  <c r="H4" i="37" s="1"/>
  <c r="H53" i="37"/>
  <c r="C197" i="43" s="1"/>
  <c r="C34" i="43"/>
  <c r="H37" i="37" l="1"/>
  <c r="H3" i="37"/>
  <c r="B3" i="43" s="1"/>
  <c r="H45" i="37"/>
  <c r="C135" i="43" s="1"/>
  <c r="H50" i="37"/>
  <c r="C181" i="43" s="1"/>
  <c r="H63" i="37"/>
  <c r="C234" i="43" s="1"/>
  <c r="B6" i="43"/>
  <c r="H34" i="37"/>
  <c r="C8" i="43" s="1"/>
  <c r="H8" i="37"/>
  <c r="C242" i="43" s="1"/>
  <c r="H61" i="37"/>
  <c r="C216" i="43" s="1"/>
  <c r="H41" i="37"/>
  <c r="C91" i="43" s="1"/>
  <c r="H49" i="37"/>
  <c r="C166" i="43" s="1"/>
  <c r="H30" i="37"/>
  <c r="H6" i="37" s="1"/>
  <c r="C10" i="43" s="1"/>
  <c r="C49" i="43"/>
  <c r="H44" i="37"/>
  <c r="C151" i="43"/>
  <c r="H43" i="37"/>
  <c r="C105" i="43" s="1"/>
  <c r="H7" i="37"/>
  <c r="C42" i="37"/>
  <c r="B42" i="37"/>
  <c r="C12" i="43" l="1"/>
  <c r="H42" i="37"/>
  <c r="C78" i="43" s="1"/>
  <c r="C120" i="43"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509FA12-DF5E-4F18-AF81-D109BAC49C49}" keepAlive="1" name="Query - T1" description="Connection to the 'T1' query in the workbook." type="5" refreshedVersion="8" background="1" saveData="1">
    <dbPr connection="Provider=Microsoft.Mashup.OleDb.1;Data Source=$Workbook$;Location=T1;Extended Properties=&quot;&quot;" command="SELECT * FROM [T1]"/>
  </connection>
  <connection id="2" xr16:uid="{C1EA2C8C-4D2F-43A1-9EBA-2DBBB4646AD2}" keepAlive="1" name="Query - T1 (2)" description="Connection to the 'T1 (2)' query in the workbook." type="5" refreshedVersion="7" background="1" saveData="1">
    <dbPr connection="Provider=Microsoft.Mashup.OleDb.1;Data Source=$Workbook$;Location=&quot;T1 (2)&quot;;Extended Properties=&quot;&quot;" command="SELECT * FROM [T1 (2)]"/>
  </connection>
  <connection id="3" xr16:uid="{15B8ACAF-ADC1-47E9-8F2B-38A12B8D6AF1}" keepAlive="1" name="Query - T1 (3)" description="Connection to the 'T1 (3)' query in the workbook." type="5" refreshedVersion="7" background="1" saveData="1">
    <dbPr connection="Provider=Microsoft.Mashup.OleDb.1;Data Source=$Workbook$;Location=&quot;T1 (3)&quot;;Extended Properties=&quot;&quot;" command="SELECT * FROM [T1 (3)]"/>
  </connection>
  <connection id="4" xr16:uid="{C3919F33-4981-4C9A-86ED-1482D062F15A}" keepAlive="1" name="Query - T1 (4)" description="Connection to the 'T1 (4)' query in the workbook." type="5" refreshedVersion="7" background="1" saveData="1">
    <dbPr connection="Provider=Microsoft.Mashup.OleDb.1;Data Source=$Workbook$;Location=&quot;T1 (4)&quot;;Extended Properties=&quot;&quot;" command="SELECT * FROM [T1 (4)]"/>
  </connection>
</connections>
</file>

<file path=xl/sharedStrings.xml><?xml version="1.0" encoding="utf-8"?>
<sst xmlns="http://schemas.openxmlformats.org/spreadsheetml/2006/main" count="314" uniqueCount="283">
  <si>
    <t>East Midlands</t>
  </si>
  <si>
    <t>Row Labels</t>
  </si>
  <si>
    <t>Grand Total</t>
  </si>
  <si>
    <t>Sum of Gov't activities to limit smoking (Not enough)</t>
  </si>
  <si>
    <t>Sum of Gov't activities to limit smoking (Too much)</t>
  </si>
  <si>
    <t>Support</t>
  </si>
  <si>
    <t>Oppose</t>
  </si>
  <si>
    <t>Sum of protecting health policy from influence of tobacco (Support)</t>
  </si>
  <si>
    <t>Sum of protecting health policy from influence of tobacco (Oppose)</t>
  </si>
  <si>
    <t>Sum of Requiring businesses to have a valid licence to sell tobacco (Support)</t>
  </si>
  <si>
    <t>Sum of Requiring businesses to have a valid licence to sell tobacco (Oppose)</t>
  </si>
  <si>
    <t>Sum of  Requiring tobacco manufacturers to pay a levy to Government (Support)</t>
  </si>
  <si>
    <t>Sum of  Requiring tobacco manufacturers to pay a levy to Government (Oppose)</t>
  </si>
  <si>
    <t>Sum of Require cigarette packs to include inserts with Government information about quitting (Support)</t>
  </si>
  <si>
    <t>Sum of Require cigarette packs to include inserts with Government information about quitting (Oppose)</t>
  </si>
  <si>
    <t xml:space="preserve">Too Much </t>
  </si>
  <si>
    <t>Not Enough</t>
  </si>
  <si>
    <t>Area Selected</t>
  </si>
  <si>
    <t>TEXT(B8,"0.0%")</t>
  </si>
  <si>
    <t>Pack inserts</t>
  </si>
  <si>
    <t>Title</t>
  </si>
  <si>
    <t>References</t>
  </si>
  <si>
    <t>Heading</t>
  </si>
  <si>
    <t>Tobacco retail licensing</t>
  </si>
  <si>
    <t>Health warnings on cigarettes</t>
  </si>
  <si>
    <t>Sum of Health warnings printed on cigarette sticks to encourage smokers to quit (Oppose)</t>
  </si>
  <si>
    <t>Sum of Health warnings printed on cigarette sticks to encourage smokers to quit (Support)</t>
  </si>
  <si>
    <t>Gov't activities to limit smoking (About Right)</t>
  </si>
  <si>
    <t>Gov't activities to limit smoking (About Right or Not Enough)</t>
  </si>
  <si>
    <t>Sum of Gov't activities to limit smoking (About Right)</t>
  </si>
  <si>
    <t>Sum of Gov't activities to limit smoking (About Right or Not Enough)</t>
  </si>
  <si>
    <t>About Right or Not Enough</t>
  </si>
  <si>
    <t>Sum of Banning names of sweets, cartoons, and bright colours on e-cigarette packaging (Support)</t>
  </si>
  <si>
    <t>Sum of Banning names of sweets, cartoons, and bright colours on e-cigarette packaging (Oppose)</t>
  </si>
  <si>
    <t>Sample size for region</t>
  </si>
  <si>
    <t>Sample size</t>
  </si>
  <si>
    <t>Sum of Sample size</t>
  </si>
  <si>
    <t>Too Much</t>
  </si>
  <si>
    <t>About Right</t>
  </si>
  <si>
    <t>Don't Know</t>
  </si>
  <si>
    <t>TM2013</t>
  </si>
  <si>
    <t>TM2014</t>
  </si>
  <si>
    <t>TM2015</t>
  </si>
  <si>
    <t>TM2016</t>
  </si>
  <si>
    <t>TM2017</t>
  </si>
  <si>
    <t>TM2018</t>
  </si>
  <si>
    <t>TM2019</t>
  </si>
  <si>
    <t>TM2020</t>
  </si>
  <si>
    <t>TM2021</t>
  </si>
  <si>
    <t>TM2022</t>
  </si>
  <si>
    <t>AR2013</t>
  </si>
  <si>
    <t>AR2014</t>
  </si>
  <si>
    <t>AR2015</t>
  </si>
  <si>
    <t>AR2016</t>
  </si>
  <si>
    <t>AR2017</t>
  </si>
  <si>
    <t>AR2018</t>
  </si>
  <si>
    <t>AR2019</t>
  </si>
  <si>
    <t>AR2020</t>
  </si>
  <si>
    <t>AR2021</t>
  </si>
  <si>
    <t>AR2022</t>
  </si>
  <si>
    <t>NE2013</t>
  </si>
  <si>
    <t>NE2014</t>
  </si>
  <si>
    <t>NE2015</t>
  </si>
  <si>
    <t>NE2016</t>
  </si>
  <si>
    <t>NE2017</t>
  </si>
  <si>
    <t>NE2018</t>
  </si>
  <si>
    <t>NE2019</t>
  </si>
  <si>
    <t>NE2020</t>
  </si>
  <si>
    <t>NE2021</t>
  </si>
  <si>
    <t>NE2022</t>
  </si>
  <si>
    <t>DK2013</t>
  </si>
  <si>
    <t>DK2014</t>
  </si>
  <si>
    <t>DK2015</t>
  </si>
  <si>
    <t>DK2016</t>
  </si>
  <si>
    <t>DK2017</t>
  </si>
  <si>
    <t>DK2018</t>
  </si>
  <si>
    <t>DK2019</t>
  </si>
  <si>
    <t>DK2020</t>
  </si>
  <si>
    <t>DK2021</t>
  </si>
  <si>
    <t>DK2022</t>
  </si>
  <si>
    <t>Sum of TM2013</t>
  </si>
  <si>
    <t>Sum of TM2014</t>
  </si>
  <si>
    <t>Sum of TM2015</t>
  </si>
  <si>
    <t>Sum of TM2016</t>
  </si>
  <si>
    <t>Sum of TM2017</t>
  </si>
  <si>
    <t>Sum of TM2018</t>
  </si>
  <si>
    <t>Sum of TM2019</t>
  </si>
  <si>
    <t>Sum of TM2020</t>
  </si>
  <si>
    <t>Sum of TM2021</t>
  </si>
  <si>
    <t>Sum of TM2022</t>
  </si>
  <si>
    <t>Sum of AR2013</t>
  </si>
  <si>
    <t>Sum of AR2014</t>
  </si>
  <si>
    <t>Sum of AR2015</t>
  </si>
  <si>
    <t>Sum of AR2016</t>
  </si>
  <si>
    <t>Sum of AR2017</t>
  </si>
  <si>
    <t>Sum of AR2018</t>
  </si>
  <si>
    <t>Sum of AR2019</t>
  </si>
  <si>
    <t>Sum of AR2020</t>
  </si>
  <si>
    <t>Sum of AR2021</t>
  </si>
  <si>
    <t>Sum of AR2022</t>
  </si>
  <si>
    <t>Sum of NE2013</t>
  </si>
  <si>
    <t>Sum of NE2014</t>
  </si>
  <si>
    <t>Sum of NE2015</t>
  </si>
  <si>
    <t>Sum of NE2016</t>
  </si>
  <si>
    <t>Sum of NE2017</t>
  </si>
  <si>
    <t>Sum of NE2018</t>
  </si>
  <si>
    <t>Sum of NE2019</t>
  </si>
  <si>
    <t>Sum of NE2020</t>
  </si>
  <si>
    <t>Sum of NE2021</t>
  </si>
  <si>
    <t>Sum of NE2022</t>
  </si>
  <si>
    <t>Sum of DK2013</t>
  </si>
  <si>
    <t>Sum of DK2014</t>
  </si>
  <si>
    <t>Sum of DK2015</t>
  </si>
  <si>
    <t>Sum of DK2016</t>
  </si>
  <si>
    <t>Sum of DK2017</t>
  </si>
  <si>
    <t>Sum of DK2018</t>
  </si>
  <si>
    <t>Sum of DK2019</t>
  </si>
  <si>
    <t>Sum of DK2020</t>
  </si>
  <si>
    <t>Sum of DK2021</t>
  </si>
  <si>
    <t>Sum of DK2022</t>
  </si>
  <si>
    <t>Table for line graph</t>
  </si>
  <si>
    <t>Line graph title</t>
  </si>
  <si>
    <t>Region</t>
  </si>
  <si>
    <t>Gov't activities to limit smoking (Too much)</t>
  </si>
  <si>
    <t>Gov't activities to limit smoking (Not enough)</t>
  </si>
  <si>
    <t>protecting health policy from influence of tobacco (Support)</t>
  </si>
  <si>
    <t>protecting health policy from influence of tobacco (Oppose)</t>
  </si>
  <si>
    <t>Requiring businesses to have a valid licence to sell tobacco (Support)</t>
  </si>
  <si>
    <t>Requiring businesses to have a valid licence to sell tobacco (Oppose)</t>
  </si>
  <si>
    <t xml:space="preserve"> Requiring tobacco manufacturers to pay a levy to Government (Support)</t>
  </si>
  <si>
    <t xml:space="preserve"> Requiring tobacco manufacturers to pay a levy to Government (Oppose)</t>
  </si>
  <si>
    <t>Require cigarette packs to include inserts with Government information about quitting (Support)</t>
  </si>
  <si>
    <t>Require cigarette packs to include inserts with Government information about quitting (Oppose)</t>
  </si>
  <si>
    <t xml:space="preserve">  Health warnings printed on cigarette sticks to encourage smokers to quit (Support)</t>
  </si>
  <si>
    <t xml:space="preserve">  Health warnings printed on cigarette sticks to encourage smokers to quit (Support)3</t>
  </si>
  <si>
    <t>Banning names of sweets, cartoons, and bright colours on e-cigarette packaging (Support)</t>
  </si>
  <si>
    <t>Banning names of sweets, cartoons, and bright colours on e-cigarette packaging (Oppose)</t>
  </si>
  <si>
    <t>financial incentives for pregnant women (Support)</t>
  </si>
  <si>
    <t>financial incentives for pregnant women (Oppose)</t>
  </si>
  <si>
    <t>Restaurant pub café smoking ban (Support)</t>
  </si>
  <si>
    <t>Restaurant pub café smoking ban (Oppose)</t>
  </si>
  <si>
    <t>England</t>
  </si>
  <si>
    <t>East of England</t>
  </si>
  <si>
    <t>London</t>
  </si>
  <si>
    <t>North East</t>
  </si>
  <si>
    <t>North West</t>
  </si>
  <si>
    <t>South East</t>
  </si>
  <si>
    <t>South West</t>
  </si>
  <si>
    <t>West Midlands</t>
  </si>
  <si>
    <t>Yorkshire and the Humber</t>
  </si>
  <si>
    <t>AR2010</t>
  </si>
  <si>
    <t>AR2011</t>
  </si>
  <si>
    <t>AR2012</t>
  </si>
  <si>
    <t>TM2010</t>
  </si>
  <si>
    <t>TM2011</t>
  </si>
  <si>
    <t>TM2012</t>
  </si>
  <si>
    <t>NE2010</t>
  </si>
  <si>
    <t>NE2011</t>
  </si>
  <si>
    <t>NE2012</t>
  </si>
  <si>
    <t>DK2010</t>
  </si>
  <si>
    <t>DK2011</t>
  </si>
  <si>
    <t>DK2012</t>
  </si>
  <si>
    <t>Sum of TM2010</t>
  </si>
  <si>
    <t>Sum of TM2011</t>
  </si>
  <si>
    <t>Sum of TM2012</t>
  </si>
  <si>
    <t>Sum of AR2010</t>
  </si>
  <si>
    <t>Sum of AR2011</t>
  </si>
  <si>
    <t>Sum of AR2012</t>
  </si>
  <si>
    <t>Sum of NE2010</t>
  </si>
  <si>
    <t>Sum of NE2011</t>
  </si>
  <si>
    <t>Sum of NE2012</t>
  </si>
  <si>
    <t>Sum of DK2010</t>
  </si>
  <si>
    <t>Sum of DK2011</t>
  </si>
  <si>
    <t>Sum of DK2012</t>
  </si>
  <si>
    <t>University and college campuses</t>
  </si>
  <si>
    <t>Sum of Restaurant pub café smoking ban (Support)</t>
  </si>
  <si>
    <t>Sum of Restaurant pub café smoking ban (Oppose)</t>
  </si>
  <si>
    <t>Outdoor seating in restaurants, pubs and cafes</t>
  </si>
  <si>
    <t>TM2009</t>
  </si>
  <si>
    <t>AR2009</t>
  </si>
  <si>
    <t>NE2009</t>
  </si>
  <si>
    <t>DK2009</t>
  </si>
  <si>
    <t>Sum of TM2009</t>
  </si>
  <si>
    <t>Sum of AR2009</t>
  </si>
  <si>
    <t>Sum of NE2009</t>
  </si>
  <si>
    <t>Sum of DK2009</t>
  </si>
  <si>
    <t>Oppose a ban</t>
  </si>
  <si>
    <t>Support a ban</t>
  </si>
  <si>
    <t>TM2023</t>
  </si>
  <si>
    <t>AR2023</t>
  </si>
  <si>
    <t>NE2023</t>
  </si>
  <si>
    <t>DK2023</t>
  </si>
  <si>
    <t>Sum of TM2023</t>
  </si>
  <si>
    <t>Sum of AR2023</t>
  </si>
  <si>
    <t>Sum of NE2023</t>
  </si>
  <si>
    <t>Sum of DK2023</t>
  </si>
  <si>
    <t>Smoking should be banned in further education colleges (Support)</t>
  </si>
  <si>
    <t>Smoking should be banned in further education colleges (Oppose)</t>
  </si>
  <si>
    <t>Sum of Smoking should be banned in further education colleges (Support)</t>
  </si>
  <si>
    <t>Sum of Smoking should be banned in further education colleges (Oppose)</t>
  </si>
  <si>
    <t>pos advertising ban (Support)</t>
  </si>
  <si>
    <t>pos advertising ban (Oppose)</t>
  </si>
  <si>
    <t>Sum of pos advertising ban (Support)</t>
  </si>
  <si>
    <t>Sum of pos advertising ban (Oppose)</t>
  </si>
  <si>
    <t>FE colleges</t>
  </si>
  <si>
    <t>Smoking should be banned on university and college campuses (Oppose)</t>
  </si>
  <si>
    <t>Smoking should be banned on university and college campuses (Support)</t>
  </si>
  <si>
    <t>Sum of Smoking should be banned on university and college campuses (Oppose)</t>
  </si>
  <si>
    <t>Sum of Smoking should be banned on university and college campuses (Support)</t>
  </si>
  <si>
    <t>Increasing the age of sale every year</t>
  </si>
  <si>
    <t>ageup (Support)</t>
  </si>
  <si>
    <t>ageup (Oppose)</t>
  </si>
  <si>
    <t>Sum of ageup (Support)</t>
  </si>
  <si>
    <t>Sum of ageup (Oppose)</t>
  </si>
  <si>
    <t>declare (Support)</t>
  </si>
  <si>
    <t>declare (Oppose)</t>
  </si>
  <si>
    <t>Sum of declare (Support)</t>
  </si>
  <si>
    <t>Sum of declare (Oppose)</t>
  </si>
  <si>
    <t>Sum of financial incentives for pregnant women (Support)</t>
  </si>
  <si>
    <t>Sum of financial incentives for pregnant women (Oppose)</t>
  </si>
  <si>
    <t>Note: All figures exclude 'don't know' responses, so percentages will not sum to 100%</t>
  </si>
  <si>
    <t>Financial incentives for pregnant smokers to quit</t>
  </si>
  <si>
    <t>Support for banning smoking in more public outdoor areas</t>
  </si>
  <si>
    <t>Chamberlain C, O'Mara-Eves A, Oliver S, Caird JR, Perlen SM, Eades SJ, Thomas J. Psychosocial interventions for supporting women to stop smoking in pregnancy. Cochrane Database of Systematic Reviews 2013, Issue 10.</t>
  </si>
  <si>
    <t>Available from: https://www.cochranelibrary.com/cdsr/doi/10.1002/14651858.CD001055.pub4/pdf/full</t>
  </si>
  <si>
    <t>The time series graph uses historic ASH Smokefree Great Britain Survey data.</t>
  </si>
  <si>
    <t>Great Britain</t>
  </si>
  <si>
    <t>Results from 2009 to 2012 are for Scotland and England only; 2013 onwards shows all GB</t>
  </si>
  <si>
    <t>Text for GB only</t>
  </si>
  <si>
    <t>Support for banning smoking in…</t>
  </si>
  <si>
    <t>TM2024</t>
  </si>
  <si>
    <t>NE2024</t>
  </si>
  <si>
    <t>DK2024</t>
  </si>
  <si>
    <t>AR2024</t>
  </si>
  <si>
    <t>Sum of TM2024</t>
  </si>
  <si>
    <t>Sum of AR2024</t>
  </si>
  <si>
    <t>Sum of NE2024</t>
  </si>
  <si>
    <t>Sum of DK2024</t>
  </si>
  <si>
    <t>Smokefree gen (Support)</t>
  </si>
  <si>
    <t>Smokefree gen (Oppose)</t>
  </si>
  <si>
    <t>GB noone smokes (Support)</t>
  </si>
  <si>
    <t>GB noone smokes (Oppose)</t>
  </si>
  <si>
    <t>Sum of Smokefree gen (Support)</t>
  </si>
  <si>
    <t>Sum of Smokefree gen (Oppose)</t>
  </si>
  <si>
    <t>Sum of GB noone smokes (Support)</t>
  </si>
  <si>
    <t>Sum of GB noone smokes (Oppose)</t>
  </si>
  <si>
    <t>Mandatory age verification (Support)</t>
  </si>
  <si>
    <t>Mandatory age verification (Oppose)</t>
  </si>
  <si>
    <t>Sum of Mandatory age verification (Support)</t>
  </si>
  <si>
    <t>Sum of Mandatory age verification (Oppose)</t>
  </si>
  <si>
    <t>Mandatory age verification</t>
  </si>
  <si>
    <t>Ban sale and import of disposables (Support)</t>
  </si>
  <si>
    <t>Ban sale and import of disposables (Oppose)</t>
  </si>
  <si>
    <t>Sum of Ban sale and import of disposables (Support)</t>
  </si>
  <si>
    <t>Sum of Ban sale and import of disposables (Oppose)</t>
  </si>
  <si>
    <t>Point of sale promotion of vapes</t>
  </si>
  <si>
    <t>Names of sweets, cartoons and bright colours on vape packaging</t>
  </si>
  <si>
    <t>Sale and import of disposable vapes</t>
  </si>
  <si>
    <t>Levy on tobacco manufacturers</t>
  </si>
  <si>
    <t>Vape policies</t>
  </si>
  <si>
    <t>Agreement with goals</t>
  </si>
  <si>
    <t>Approval of government activity</t>
  </si>
  <si>
    <t>Year on year age of sale increase</t>
  </si>
  <si>
    <t>Retail and manufacturer requirements</t>
  </si>
  <si>
    <t>Government accountablity</t>
  </si>
  <si>
    <t>Smoking bans in areas</t>
  </si>
  <si>
    <t>Smoking should be banned in all public transport waiting areas (Support)</t>
  </si>
  <si>
    <t>Smoking should be banned in all public transport waiting areas (Oppose)</t>
  </si>
  <si>
    <t>All public transport waiting areas</t>
  </si>
  <si>
    <t>Sum of Smoking should be banned in all public transport waiting areas (Support)</t>
  </si>
  <si>
    <t>Sum of Smoking should be banned in all public transport waiting areas (Oppose)</t>
  </si>
  <si>
    <t>Paragraph</t>
  </si>
  <si>
    <t>ASH &amp; YouGov Plc Smokefree Great Britain Youth Survey 2024. Total sample size of 11-17 year olds was 2,574, with the 2,336 who had heard of vapes answering this question. Fieldwork was undertaken between 21st March - 18th April 2024. The survey was carried out online. The firgures have been weighted to be representative of young people in Great Britain.</t>
  </si>
  <si>
    <t>Available from: https://ash.org.uk/resources/publications/fact-sheets</t>
  </si>
  <si>
    <t>Protected from industry (Support)</t>
  </si>
  <si>
    <t>Protected from industry (Oppose)</t>
  </si>
  <si>
    <t>Sum of Protected from industry (Support)</t>
  </si>
  <si>
    <t>Sum of Protected from industry (Oppose)</t>
  </si>
  <si>
    <t>Protecting the Government from the influence of the tobacco industry</t>
  </si>
  <si>
    <t>Government accountability and impartiality</t>
  </si>
  <si>
    <t>Smoking ban in certain locations</t>
  </si>
  <si>
    <t>Smoking in pregnancy</t>
  </si>
  <si>
    <t>Transparency about sources of funding for anyone submitting evidence to government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</si>
</sst>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0.0%"/>
    <numFmt numFmtId="165" formatCode="_-* #,##0.0000000_-;\-* #,##0.0000000_-;_-* &quot;-&quot;??_-;_-@_-"/>
    <numFmt numFmtId="166" formatCode="0.0"/>
  </numFmts>
  <fonts count="19" x14ac:knownFonts="1">
    <font>
      <sz val="11"/>
      <color theme="1"/>
      <name val="Calibri"/>
      <family val="2"/>
      <scheme val="minor"/>
    </font>
    <font>
      <sz val="11"/>
      <color theme="1"/>
      <name val="Calibri"/>
      <family val="2"/>
      <scheme val="minor"/>
    </font>
    <font>
      <b/>
      <sz val="12"/>
      <color rgb="FFDE8918"/>
      <name val="Calibri"/>
      <family val="2"/>
      <scheme val="minor"/>
    </font>
    <font>
      <sz val="12"/>
      <color theme="1"/>
      <name val="Calibri"/>
      <family val="2"/>
      <scheme val="minor"/>
    </font>
    <font>
      <vertAlign val="superscript"/>
      <sz val="11"/>
      <color theme="1"/>
      <name val="Calibri"/>
      <family val="2"/>
      <scheme val="minor"/>
    </font>
    <font>
      <sz val="9"/>
      <color theme="1"/>
      <name val="Calibri"/>
      <family val="2"/>
      <scheme val="minor"/>
    </font>
    <font>
      <sz val="8"/>
      <name val="Calibri"/>
      <family val="2"/>
      <scheme val="minor"/>
    </font>
    <font>
      <b/>
      <sz val="16"/>
      <name val="Calibri"/>
      <family val="2"/>
      <scheme val="minor"/>
    </font>
    <font>
      <u/>
      <sz val="11"/>
      <color theme="10"/>
      <name val="Calibri"/>
      <family val="2"/>
      <scheme val="minor"/>
    </font>
    <font>
      <u/>
      <sz val="9"/>
      <color theme="10"/>
      <name val="Calibri"/>
      <family val="2"/>
      <scheme val="minor"/>
    </font>
    <font>
      <b/>
      <sz val="11"/>
      <color theme="1"/>
      <name val="Calibri"/>
      <family val="2"/>
      <scheme val="minor"/>
    </font>
    <font>
      <sz val="10"/>
      <color rgb="FF7F7F7F"/>
      <name val="Calibri"/>
      <family val="2"/>
      <scheme val="minor"/>
    </font>
    <font>
      <b/>
      <sz val="8"/>
      <name val="Arial"/>
      <family val="2"/>
    </font>
    <font>
      <sz val="8"/>
      <name val="Arial"/>
      <family val="2"/>
    </font>
    <font>
      <vertAlign val="superscript"/>
      <sz val="9"/>
      <color theme="1"/>
      <name val="Calibri"/>
      <family val="2"/>
      <scheme val="minor"/>
    </font>
    <font>
      <i/>
      <sz val="9"/>
      <color theme="1"/>
      <name val="Calibri"/>
      <family val="2"/>
      <scheme val="minor"/>
    </font>
    <font>
      <sz val="12"/>
      <color rgb="FF7F7F7F"/>
      <name val="Calibri"/>
      <family val="2"/>
      <scheme val="minor"/>
    </font>
    <font>
      <sz val="11"/>
      <name val="Calibri"/>
      <family val="2"/>
      <scheme val="minor"/>
    </font>
    <font>
      <b/>
      <sz val="16"/>
      <color theme="1" tint="0.34998626667073579"/>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
    <border>
      <left/>
      <right/>
      <top/>
      <bottom/>
      <diagonal/>
    </border>
  </borders>
  <cellStyleXfs count="10">
    <xf numFmtId="0" fontId="0" fillId="0" borderId="0"/>
    <xf numFmtId="0" fontId="1" fillId="0" borderId="0"/>
    <xf numFmtId="9" fontId="1" fillId="0" borderId="0" applyFont="0" applyFill="0" applyBorder="0" applyAlignment="0" applyProtection="0"/>
    <xf numFmtId="0" fontId="8" fillId="0" borderId="0" applyNumberFormat="0" applyFill="0" applyBorder="0" applyAlignment="0" applyProtection="0"/>
    <xf numFmtId="43" fontId="1" fillId="0" borderId="0" applyFont="0" applyFill="0" applyBorder="0" applyAlignment="0" applyProtection="0"/>
    <xf numFmtId="0" fontId="12" fillId="0" borderId="0">
      <alignment horizontal="center" vertical="center" wrapText="1"/>
    </xf>
    <xf numFmtId="0" fontId="13" fillId="0" borderId="0">
      <alignment horizontal="right" vertical="center" wrapText="1"/>
    </xf>
    <xf numFmtId="9" fontId="13" fillId="3" borderId="0">
      <alignment horizontal="center" vertical="center"/>
    </xf>
    <xf numFmtId="9" fontId="13" fillId="0" borderId="0">
      <alignment horizontal="center" vertical="center"/>
    </xf>
    <xf numFmtId="166" fontId="13" fillId="0" borderId="0">
      <alignment horizontal="center" vertical="center"/>
    </xf>
  </cellStyleXfs>
  <cellXfs count="55">
    <xf numFmtId="0" fontId="0" fillId="0" borderId="0" xfId="0"/>
    <xf numFmtId="10" fontId="0" fillId="0" borderId="0" xfId="0" applyNumberFormat="1"/>
    <xf numFmtId="0" fontId="0" fillId="0" borderId="0" xfId="0" applyAlignment="1">
      <alignment horizontal="left"/>
    </xf>
    <xf numFmtId="0" fontId="0" fillId="0" borderId="0" xfId="0" applyAlignment="1">
      <alignment wrapText="1"/>
    </xf>
    <xf numFmtId="0" fontId="0" fillId="0" borderId="0" xfId="0" pivotButton="1"/>
    <xf numFmtId="164" fontId="0" fillId="0" borderId="0" xfId="0" applyNumberFormat="1"/>
    <xf numFmtId="0" fontId="0" fillId="2" borderId="0" xfId="0" applyFill="1"/>
    <xf numFmtId="0" fontId="0" fillId="2" borderId="0" xfId="0" applyFill="1" applyAlignment="1">
      <alignment wrapText="1"/>
    </xf>
    <xf numFmtId="0" fontId="0" fillId="0" borderId="0" xfId="0" applyAlignment="1">
      <alignment horizontal="justify" vertical="center"/>
    </xf>
    <xf numFmtId="0" fontId="3" fillId="2" borderId="0" xfId="0" applyFont="1" applyFill="1" applyAlignment="1">
      <alignment horizontal="left" vertical="top" wrapText="1"/>
    </xf>
    <xf numFmtId="0" fontId="2" fillId="2" borderId="0" xfId="0" applyFont="1" applyFill="1" applyAlignment="1">
      <alignment horizontal="left"/>
    </xf>
    <xf numFmtId="0" fontId="3" fillId="2" borderId="0" xfId="0" applyFont="1" applyFill="1" applyAlignment="1">
      <alignment horizontal="left" wrapText="1"/>
    </xf>
    <xf numFmtId="0" fontId="3" fillId="2" borderId="0" xfId="0" applyFont="1" applyFill="1" applyAlignment="1">
      <alignment vertical="top" wrapText="1"/>
    </xf>
    <xf numFmtId="0" fontId="2" fillId="2" borderId="0" xfId="0" applyFont="1" applyFill="1" applyAlignment="1">
      <alignment horizontal="left" wrapText="1"/>
    </xf>
    <xf numFmtId="0" fontId="2" fillId="2" borderId="0" xfId="0" applyFont="1" applyFill="1"/>
    <xf numFmtId="0" fontId="0" fillId="0" borderId="0" xfId="0" applyAlignment="1">
      <alignment horizontal="right" wrapText="1"/>
    </xf>
    <xf numFmtId="1" fontId="0" fillId="0" borderId="0" xfId="0" applyNumberFormat="1"/>
    <xf numFmtId="0" fontId="10" fillId="0" borderId="0" xfId="0" applyFont="1"/>
    <xf numFmtId="9" fontId="0" fillId="0" borderId="0" xfId="2" applyFont="1"/>
    <xf numFmtId="9" fontId="0" fillId="0" borderId="0" xfId="2" applyFont="1" applyAlignment="1">
      <alignment horizontal="right" wrapText="1"/>
    </xf>
    <xf numFmtId="9" fontId="0" fillId="0" borderId="0" xfId="2" applyFont="1" applyFill="1"/>
    <xf numFmtId="9" fontId="0" fillId="0" borderId="0" xfId="0" applyNumberFormat="1"/>
    <xf numFmtId="9" fontId="0" fillId="0" borderId="0" xfId="0" applyNumberFormat="1" applyAlignment="1">
      <alignment wrapText="1"/>
    </xf>
    <xf numFmtId="165" fontId="0" fillId="0" borderId="0" xfId="4" applyNumberFormat="1" applyFont="1"/>
    <xf numFmtId="165" fontId="0" fillId="0" borderId="0" xfId="0" applyNumberFormat="1"/>
    <xf numFmtId="165" fontId="0" fillId="0" borderId="0" xfId="0" applyNumberFormat="1" applyAlignment="1">
      <alignment horizontal="left"/>
    </xf>
    <xf numFmtId="3" fontId="0" fillId="0" borderId="0" xfId="0" applyNumberFormat="1"/>
    <xf numFmtId="0" fontId="3" fillId="0" borderId="0" xfId="0" applyFont="1" applyAlignment="1">
      <alignment horizontal="left" vertical="top" wrapText="1"/>
    </xf>
    <xf numFmtId="0" fontId="4" fillId="2" borderId="0" xfId="0" applyFont="1" applyFill="1" applyAlignment="1">
      <alignment vertical="top"/>
    </xf>
    <xf numFmtId="0" fontId="14" fillId="2" borderId="0" xfId="0" applyFont="1" applyFill="1" applyAlignment="1">
      <alignment vertical="top"/>
    </xf>
    <xf numFmtId="0" fontId="5" fillId="2" borderId="0" xfId="0" applyFont="1" applyFill="1" applyAlignment="1">
      <alignment horizontal="left" wrapText="1"/>
    </xf>
    <xf numFmtId="0" fontId="9" fillId="2" borderId="0" xfId="3" applyFont="1" applyFill="1"/>
    <xf numFmtId="0" fontId="0" fillId="0" borderId="0" xfId="0" applyAlignment="1">
      <alignment horizontal="center" wrapText="1"/>
    </xf>
    <xf numFmtId="0" fontId="13" fillId="0" borderId="0" xfId="6">
      <alignment horizontal="right" vertical="center" wrapText="1"/>
    </xf>
    <xf numFmtId="9" fontId="13" fillId="0" borderId="0" xfId="7" applyFill="1">
      <alignment horizontal="center" vertical="center"/>
    </xf>
    <xf numFmtId="9" fontId="13" fillId="0" borderId="0" xfId="8">
      <alignment horizontal="center" vertical="center"/>
    </xf>
    <xf numFmtId="0" fontId="0" fillId="0" borderId="0" xfId="0" applyAlignment="1">
      <alignment horizontal="center" textRotation="90" wrapText="1"/>
    </xf>
    <xf numFmtId="0" fontId="0" fillId="0" borderId="0" xfId="0" applyAlignment="1">
      <alignment horizontal="right"/>
    </xf>
    <xf numFmtId="0" fontId="15" fillId="2" borderId="0" xfId="0" applyFont="1" applyFill="1"/>
    <xf numFmtId="0" fontId="12" fillId="0" borderId="0" xfId="5">
      <alignment horizontal="center" vertical="center" wrapText="1"/>
    </xf>
    <xf numFmtId="1" fontId="13" fillId="0" borderId="0" xfId="9" applyNumberFormat="1">
      <alignment horizontal="center" vertical="center"/>
    </xf>
    <xf numFmtId="9" fontId="12" fillId="0" borderId="0" xfId="0" applyNumberFormat="1" applyFont="1" applyAlignment="1">
      <alignment horizontal="center" vertical="center" wrapText="1"/>
    </xf>
    <xf numFmtId="0" fontId="10" fillId="0" borderId="0" xfId="0" applyFont="1" applyAlignment="1">
      <alignment wrapText="1"/>
    </xf>
    <xf numFmtId="9" fontId="17" fillId="0" borderId="0" xfId="8" applyFont="1" applyAlignment="1">
      <alignment horizontal="right" vertical="center"/>
    </xf>
    <xf numFmtId="0" fontId="18" fillId="2" borderId="0" xfId="0" applyFont="1" applyFill="1"/>
    <xf numFmtId="0" fontId="7" fillId="0" borderId="0" xfId="0" applyFont="1" applyAlignment="1">
      <alignment horizontal="center" vertical="top" wrapText="1"/>
    </xf>
    <xf numFmtId="0" fontId="3" fillId="2" borderId="0" xfId="0" applyFont="1" applyFill="1" applyAlignment="1">
      <alignment horizontal="left" vertical="top" wrapText="1"/>
    </xf>
    <xf numFmtId="0" fontId="15" fillId="2" borderId="0" xfId="0" applyFont="1" applyFill="1" applyAlignment="1">
      <alignment horizontal="left" wrapText="1"/>
    </xf>
    <xf numFmtId="0" fontId="5" fillId="2" borderId="0" xfId="0" applyFont="1" applyFill="1" applyAlignment="1">
      <alignment horizontal="left" vertical="top" wrapText="1"/>
    </xf>
    <xf numFmtId="0" fontId="3" fillId="0" borderId="0" xfId="0" applyFont="1" applyAlignment="1">
      <alignment horizontal="left" vertical="top" wrapText="1"/>
    </xf>
    <xf numFmtId="0" fontId="2" fillId="2" borderId="0" xfId="0" applyFont="1" applyFill="1" applyAlignment="1">
      <alignment horizontal="center" wrapText="1"/>
    </xf>
    <xf numFmtId="0" fontId="0" fillId="2" borderId="0" xfId="0" applyFill="1" applyAlignment="1">
      <alignment horizontal="left" wrapText="1"/>
    </xf>
    <xf numFmtId="0" fontId="16" fillId="2" borderId="0" xfId="0" applyFont="1" applyFill="1" applyAlignment="1">
      <alignment horizontal="center" vertical="center" wrapText="1"/>
    </xf>
    <xf numFmtId="0" fontId="5" fillId="2" borderId="0" xfId="0" applyFont="1" applyFill="1" applyAlignment="1">
      <alignment horizontal="left" wrapText="1"/>
    </xf>
    <xf numFmtId="0" fontId="11" fillId="2" borderId="0" xfId="0" applyFont="1" applyFill="1" applyAlignment="1">
      <alignment horizontal="center" wrapText="1"/>
    </xf>
  </cellXfs>
  <cellStyles count="10">
    <cellStyle name="Comma" xfId="4" builtinId="3"/>
    <cellStyle name="Formatter_Category" xfId="6" xr:uid="{D4E50AE3-7E78-498C-A2F1-FBAD16F788AC}"/>
    <cellStyle name="Formatter_Crossbreak" xfId="5" xr:uid="{B5581919-A42C-4280-BE41-8A92127FA3D5}"/>
    <cellStyle name="Formatter_Decimals_White" xfId="9" xr:uid="{13161DFC-3E62-46EA-9D3E-ECC17109B79D}"/>
    <cellStyle name="Formatter_Percent_Grey" xfId="7" xr:uid="{03E3EBF4-5AF2-4B2B-AF7B-EB94122DCDFB}"/>
    <cellStyle name="Formatter_Percent_White" xfId="8" xr:uid="{5CD9EEE7-3BE5-4D4E-A395-BC5353159C09}"/>
    <cellStyle name="Hyperlink" xfId="3" builtinId="8"/>
    <cellStyle name="Normal" xfId="0" builtinId="0"/>
    <cellStyle name="Normal 6" xfId="1" xr:uid="{90FA7402-A492-48BB-8139-1A33F4BA644A}"/>
    <cellStyle name="Percent" xfId="2" builtinId="5"/>
  </cellStyles>
  <dxfs count="214">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8"/>
        <color auto="1"/>
        <name val="Arial"/>
        <family val="2"/>
        <scheme val="none"/>
      </font>
      <numFmt numFmtId="13" formatCode="0%"/>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8"/>
        <color auto="1"/>
        <name val="Arial"/>
        <family val="2"/>
        <scheme val="none"/>
      </font>
      <numFmt numFmtId="13" formatCode="0%"/>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8"/>
        <color auto="1"/>
        <name val="Arial"/>
        <family val="2"/>
        <scheme val="none"/>
      </font>
      <numFmt numFmtId="13" formatCode="0%"/>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8"/>
        <color auto="1"/>
        <name val="Arial"/>
        <family val="2"/>
        <scheme val="none"/>
      </font>
      <numFmt numFmtId="13" formatCode="0%"/>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8"/>
        <color auto="1"/>
        <name val="Arial"/>
        <family val="2"/>
        <scheme val="none"/>
      </font>
      <numFmt numFmtId="13" formatCode="0%"/>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8"/>
        <color auto="1"/>
        <name val="Arial"/>
        <family val="2"/>
        <scheme val="none"/>
      </font>
      <numFmt numFmtId="13" formatCode="0%"/>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8"/>
        <color auto="1"/>
        <name val="Arial"/>
        <family val="2"/>
        <scheme val="none"/>
      </font>
      <numFmt numFmtId="13" formatCode="0%"/>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8"/>
        <color auto="1"/>
        <name val="Arial"/>
        <family val="2"/>
        <scheme val="none"/>
      </font>
      <numFmt numFmtId="13" formatCode="0%"/>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8"/>
        <color auto="1"/>
        <name val="Arial"/>
        <family val="2"/>
        <scheme val="none"/>
      </font>
      <numFmt numFmtId="13" formatCode="0%"/>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8"/>
        <color auto="1"/>
        <name val="Arial"/>
        <family val="2"/>
        <scheme val="none"/>
      </font>
      <numFmt numFmtId="13" formatCode="0%"/>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8"/>
        <color auto="1"/>
        <name val="Arial"/>
        <family val="2"/>
        <scheme val="none"/>
      </font>
      <numFmt numFmtId="13" formatCode="0%"/>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8"/>
        <color auto="1"/>
        <name val="Arial"/>
        <family val="2"/>
        <scheme val="none"/>
      </font>
      <numFmt numFmtId="13" formatCode="0%"/>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8"/>
        <color auto="1"/>
        <name val="Arial"/>
        <family val="2"/>
        <scheme val="none"/>
      </font>
      <numFmt numFmtId="13" formatCode="0%"/>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13" formatCode="0%"/>
    </dxf>
    <dxf>
      <font>
        <b val="0"/>
        <i val="0"/>
        <strike val="0"/>
        <condense val="0"/>
        <extend val="0"/>
        <outline val="0"/>
        <shadow val="0"/>
        <u val="none"/>
        <vertAlign val="baseline"/>
        <sz val="11"/>
        <color auto="1"/>
        <name val="Calibri"/>
        <family val="2"/>
        <scheme val="minor"/>
      </font>
      <alignment horizontal="right"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3" formatCode="0%"/>
    </dxf>
    <dxf>
      <font>
        <b val="0"/>
        <i val="0"/>
        <strike val="0"/>
        <condense val="0"/>
        <extend val="0"/>
        <outline val="0"/>
        <shadow val="0"/>
        <u val="none"/>
        <vertAlign val="baseline"/>
        <sz val="11"/>
        <color auto="1"/>
        <name val="Calibri"/>
        <family val="2"/>
        <scheme val="minor"/>
      </font>
      <alignment horizontal="right" vertical="center" textRotation="0" wrapText="0" indent="0" justifyLastLine="0" shrinkToFit="0" readingOrder="0"/>
    </dxf>
    <dxf>
      <numFmt numFmtId="13" formatCode="0%"/>
    </dxf>
    <dxf>
      <font>
        <b val="0"/>
        <i val="0"/>
        <strike val="0"/>
        <condense val="0"/>
        <extend val="0"/>
        <outline val="0"/>
        <shadow val="0"/>
        <u val="none"/>
        <vertAlign val="baseline"/>
        <sz val="11"/>
        <color theme="1"/>
        <name val="Calibri"/>
        <family val="2"/>
        <scheme val="minor"/>
      </font>
    </dxf>
    <dxf>
      <numFmt numFmtId="13" formatCode="0%"/>
    </dxf>
    <dxf>
      <numFmt numFmtId="13" formatCode="0%"/>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numFmt numFmtId="13" formatCode="0%"/>
    </dxf>
    <dxf>
      <font>
        <b val="0"/>
        <i val="0"/>
        <strike val="0"/>
        <condense val="0"/>
        <extend val="0"/>
        <outline val="0"/>
        <shadow val="0"/>
        <u val="none"/>
        <vertAlign val="baseline"/>
        <sz val="11"/>
        <color theme="1"/>
        <name val="Calibri"/>
        <family val="2"/>
        <scheme val="minor"/>
      </font>
    </dxf>
    <dxf>
      <alignment horizontal="center" vertical="bottom" wrapText="1" indent="0" justifyLastLine="0" shrinkToFit="0" readingOrder="0"/>
    </dxf>
    <dxf>
      <numFmt numFmtId="165" formatCode="_-* #,##0.0000000_-;\-* #,##0.0000000_-;_-* &quot;-&quot;??_-;_-@_-"/>
    </dxf>
    <dxf>
      <numFmt numFmtId="165" formatCode="_-* #,##0.0000000_-;\-* #,##0.0000000_-;_-* &quot;-&quot;??_-;_-@_-"/>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9" defaultPivotStyle="PivotStyleLight16">
    <tableStyle name="Table Style 1" pivot="0" count="1" xr9:uid="{1A0B5D87-4705-47B8-A4F1-6BEA14B671DD}">
      <tableStyleElement type="wholeTable" dxfId="213"/>
    </tableStyle>
  </tableStyles>
  <colors>
    <mruColors>
      <color rgb="FFD99694"/>
      <color rgb="FFD7E4BD"/>
      <color rgb="FFE8E8E8"/>
      <color rgb="FFC0504D"/>
      <color rgb="FF9BBB59"/>
      <color rgb="FFFCDCB2"/>
      <color rgb="FFF7971D"/>
      <color rgb="FFE89526"/>
      <color rgb="FFFF6600"/>
      <color rgb="FFDE89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2.xml"/><Relationship Id="rId18" Type="http://schemas.openxmlformats.org/officeDocument/2006/relationships/customXml" Target="../customXml/item7.xml"/><Relationship Id="rId3" Type="http://schemas.openxmlformats.org/officeDocument/2006/relationships/worksheet" Target="worksheets/sheet3.xml"/><Relationship Id="rId21" Type="http://schemas.openxmlformats.org/officeDocument/2006/relationships/customXml" Target="../customXml/item10.xml"/><Relationship Id="rId7" Type="http://schemas.openxmlformats.org/officeDocument/2006/relationships/theme" Target="theme/theme1.xml"/><Relationship Id="rId12" Type="http://schemas.openxmlformats.org/officeDocument/2006/relationships/customXml" Target="../customXml/item1.xml"/><Relationship Id="rId17" Type="http://schemas.openxmlformats.org/officeDocument/2006/relationships/customXml" Target="../customXml/item6.xml"/><Relationship Id="rId2" Type="http://schemas.openxmlformats.org/officeDocument/2006/relationships/worksheet" Target="worksheets/sheet2.xml"/><Relationship Id="rId16" Type="http://schemas.openxmlformats.org/officeDocument/2006/relationships/customXml" Target="../customXml/item5.xml"/><Relationship Id="rId20" Type="http://schemas.openxmlformats.org/officeDocument/2006/relationships/customXml" Target="../customXml/item9.xml"/><Relationship Id="rId1" Type="http://schemas.openxmlformats.org/officeDocument/2006/relationships/worksheet" Target="worksheets/sheet1.xml"/><Relationship Id="rId6" Type="http://schemas.microsoft.com/office/2007/relationships/slicerCache" Target="slicerCaches/slicerCache1.xml"/><Relationship Id="rId11" Type="http://schemas.openxmlformats.org/officeDocument/2006/relationships/calcChain" Target="calcChain.xml"/><Relationship Id="rId5" Type="http://schemas.openxmlformats.org/officeDocument/2006/relationships/pivotCacheDefinition" Target="pivotCache/pivotCacheDefinition1.xml"/><Relationship Id="rId15" Type="http://schemas.openxmlformats.org/officeDocument/2006/relationships/customXml" Target="../customXml/item4.xml"/><Relationship Id="rId10" Type="http://schemas.openxmlformats.org/officeDocument/2006/relationships/sharedStrings" Target="sharedStrings.xml"/><Relationship Id="rId19" Type="http://schemas.openxmlformats.org/officeDocument/2006/relationships/customXml" Target="../customXml/item8.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000" b="0" i="0" u="none" strike="noStrike" kern="1200" cap="none" spc="20" baseline="0">
              <a:solidFill>
                <a:srgbClr val="7F7F7F"/>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1710600123326637"/>
          <c:y val="0.28511508012646714"/>
          <c:w val="0.86925993597981266"/>
          <c:h val="0.63727388888888892"/>
        </c:manualLayout>
      </c:layout>
      <c:bar3DChart>
        <c:barDir val="bar"/>
        <c:grouping val="clustered"/>
        <c:varyColors val="0"/>
        <c:ser>
          <c:idx val="0"/>
          <c:order val="0"/>
          <c:tx>
            <c:strRef>
              <c:f>'Get Pivot'!$A$37</c:f>
              <c:strCache>
                <c:ptCount val="1"/>
                <c:pt idx="0">
                  <c:v>Great Britain support for raising the age of sale for tobacco for those born in 2009 or later by one year, every year, so it will never be legal to sell them tobacco</c:v>
                </c:pt>
              </c:strCache>
            </c:strRef>
          </c:tx>
          <c:spPr>
            <a:gradFill rotWithShape="1">
              <a:gsLst>
                <a:gs pos="0">
                  <a:schemeClr val="accent6">
                    <a:tint val="50000"/>
                    <a:satMod val="300000"/>
                  </a:schemeClr>
                </a:gs>
                <a:gs pos="35000">
                  <a:schemeClr val="accent6">
                    <a:tint val="37000"/>
                    <a:satMod val="300000"/>
                  </a:schemeClr>
                </a:gs>
                <a:gs pos="100000">
                  <a:schemeClr val="accent6">
                    <a:tint val="15000"/>
                    <a:satMod val="350000"/>
                  </a:schemeClr>
                </a:gs>
              </a:gsLst>
              <a:lin ang="16200000" scaled="1"/>
            </a:gradFill>
            <a:ln w="9525" cap="flat" cmpd="sng" algn="ctr">
              <a:solidFill>
                <a:srgbClr val="F7971D"/>
              </a:solidFill>
              <a:round/>
            </a:ln>
            <a:effectLst>
              <a:outerShdw blurRad="40000" dist="20000" dir="5400000" rotWithShape="0">
                <a:srgbClr val="000000">
                  <a:alpha val="38000"/>
                </a:srgbClr>
              </a:outerShdw>
            </a:effectLst>
            <a:sp3d contourW="9525">
              <a:contourClr>
                <a:srgbClr val="F7971D"/>
              </a:contourClr>
            </a:sp3d>
          </c:spPr>
          <c:invertIfNegative val="0"/>
          <c:dPt>
            <c:idx val="0"/>
            <c:invertIfNegative val="0"/>
            <c:bubble3D val="0"/>
            <c:spPr>
              <a:gradFill rotWithShape="1">
                <a:gsLst>
                  <a:gs pos="7000">
                    <a:srgbClr val="FCDCB2"/>
                  </a:gs>
                  <a:gs pos="100000">
                    <a:srgbClr val="F7971D"/>
                  </a:gs>
                </a:gsLst>
                <a:lin ang="5400000" scaled="1"/>
              </a:gradFill>
              <a:ln w="9525" cap="flat" cmpd="sng" algn="ctr">
                <a:solidFill>
                  <a:srgbClr val="FCDCB2"/>
                </a:solidFill>
                <a:round/>
              </a:ln>
              <a:effectLst>
                <a:outerShdw blurRad="40000" dist="20000" dir="5400000" rotWithShape="0">
                  <a:srgbClr val="000000">
                    <a:alpha val="38000"/>
                  </a:srgbClr>
                </a:outerShdw>
              </a:effectLst>
              <a:sp3d contourW="9525">
                <a:contourClr>
                  <a:srgbClr val="FCDCB2"/>
                </a:contourClr>
              </a:sp3d>
            </c:spPr>
            <c:extLst>
              <c:ext xmlns:c16="http://schemas.microsoft.com/office/drawing/2014/chart" uri="{C3380CC4-5D6E-409C-BE32-E72D297353CC}">
                <c16:uniqueId val="{00000001-D0C6-45C4-B597-C0689D5F7A29}"/>
              </c:ext>
            </c:extLst>
          </c:dPt>
          <c:dPt>
            <c:idx val="1"/>
            <c:invertIfNegative val="0"/>
            <c:bubble3D val="0"/>
            <c:spPr>
              <a:gradFill rotWithShape="1">
                <a:gsLst>
                  <a:gs pos="17000">
                    <a:schemeClr val="bg1">
                      <a:lumMod val="91000"/>
                    </a:schemeClr>
                  </a:gs>
                  <a:gs pos="100000">
                    <a:schemeClr val="bg1">
                      <a:lumMod val="65000"/>
                    </a:schemeClr>
                  </a:gs>
                </a:gsLst>
                <a:lin ang="5400000" scaled="1"/>
              </a:gradFill>
              <a:ln w="9525" cap="flat" cmpd="sng" algn="ctr">
                <a:solidFill>
                  <a:schemeClr val="bg1">
                    <a:lumMod val="75000"/>
                  </a:schemeClr>
                </a:solidFill>
                <a:round/>
              </a:ln>
              <a:effectLst>
                <a:outerShdw blurRad="40000" dist="20000" dir="5400000" rotWithShape="0">
                  <a:srgbClr val="000000">
                    <a:alpha val="38000"/>
                  </a:srgbClr>
                </a:outerShdw>
              </a:effectLst>
              <a:sp3d contourW="9525">
                <a:contourClr>
                  <a:schemeClr val="bg1">
                    <a:lumMod val="75000"/>
                  </a:schemeClr>
                </a:contourClr>
              </a:sp3d>
            </c:spPr>
            <c:extLst>
              <c:ext xmlns:c16="http://schemas.microsoft.com/office/drawing/2014/chart" uri="{C3380CC4-5D6E-409C-BE32-E72D297353CC}">
                <c16:uniqueId val="{00000003-D0C6-45C4-B597-C0689D5F7A29}"/>
              </c:ext>
            </c:extLst>
          </c:dPt>
          <c:dLbls>
            <c:dLbl>
              <c:idx val="0"/>
              <c:layout>
                <c:manualLayout>
                  <c:x val="1.2944983818770227E-2"/>
                  <c:y val="-8.487556272013328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0C6-45C4-B597-C0689D5F7A29}"/>
                </c:ext>
              </c:extLst>
            </c:dLbl>
            <c:dLbl>
              <c:idx val="1"/>
              <c:layout>
                <c:manualLayout>
                  <c:x val="2.3300970873786311E-2"/>
                  <c:y val="-4.629629629629671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0C6-45C4-B597-C0689D5F7A2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'Get Pivot'!$E$41:$F$41</c:f>
              <c:strCache>
                <c:ptCount val="2"/>
                <c:pt idx="0">
                  <c:v>Support</c:v>
                </c:pt>
                <c:pt idx="1">
                  <c:v>Oppose</c:v>
                </c:pt>
              </c:strCache>
            </c:strRef>
          </c:cat>
          <c:val>
            <c:numRef>
              <c:f>'Get Pivot'!$B$37:$C$37</c:f>
              <c:numCache>
                <c:formatCode>0.00%</c:formatCode>
                <c:ptCount val="2"/>
                <c:pt idx="0">
                  <c:v>0.69059999999999999</c:v>
                </c:pt>
                <c:pt idx="1">
                  <c:v>0.1197</c:v>
                </c:pt>
              </c:numCache>
            </c:numRef>
          </c:val>
          <c:extLst>
            <c:ext xmlns:c16="http://schemas.microsoft.com/office/drawing/2014/chart" uri="{C3380CC4-5D6E-409C-BE32-E72D297353CC}">
              <c16:uniqueId val="{00000004-D0C6-45C4-B597-C0689D5F7A29}"/>
            </c:ext>
          </c:extLst>
        </c:ser>
        <c:dLbls>
          <c:showLegendKey val="0"/>
          <c:showVal val="0"/>
          <c:showCatName val="0"/>
          <c:showSerName val="0"/>
          <c:showPercent val="0"/>
          <c:showBubbleSize val="0"/>
        </c:dLbls>
        <c:gapWidth val="150"/>
        <c:shape val="box"/>
        <c:axId val="671311520"/>
        <c:axId val="671315784"/>
        <c:axId val="0"/>
      </c:bar3DChart>
      <c:catAx>
        <c:axId val="671311520"/>
        <c:scaling>
          <c:orientation val="maxMin"/>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50000"/>
                    <a:lumOff val="50000"/>
                  </a:schemeClr>
                </a:solidFill>
                <a:latin typeface="+mn-lt"/>
                <a:ea typeface="+mn-ea"/>
                <a:cs typeface="+mn-cs"/>
              </a:defRPr>
            </a:pPr>
            <a:endParaRPr lang="en-US"/>
          </a:p>
        </c:txPr>
        <c:crossAx val="671315784"/>
        <c:crossesAt val="0"/>
        <c:auto val="1"/>
        <c:lblAlgn val="ctr"/>
        <c:lblOffset val="100"/>
        <c:noMultiLvlLbl val="0"/>
      </c:catAx>
      <c:valAx>
        <c:axId val="671315784"/>
        <c:scaling>
          <c:orientation val="minMax"/>
          <c:max val="0.9"/>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671311520"/>
        <c:crosses val="autoZero"/>
        <c:crossBetween val="between"/>
        <c:maj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000" b="0" i="0" u="none" strike="noStrike" kern="1200" cap="none" spc="20" baseline="0">
              <a:solidFill>
                <a:schemeClr val="tx1">
                  <a:lumMod val="50000"/>
                  <a:lumOff val="50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0700119161662655"/>
          <c:y val="0.22867055555555554"/>
          <c:w val="0.86925993597981266"/>
          <c:h val="0.69371833333333333"/>
        </c:manualLayout>
      </c:layout>
      <c:bar3DChart>
        <c:barDir val="bar"/>
        <c:grouping val="clustered"/>
        <c:varyColors val="0"/>
        <c:ser>
          <c:idx val="0"/>
          <c:order val="0"/>
          <c:tx>
            <c:strRef>
              <c:f>'Get Pivot'!$A$44</c:f>
              <c:strCache>
                <c:ptCount val="1"/>
                <c:pt idx="0">
                  <c:v>Great Britain support for printing health warnings on cigarette sticks to encourage smokers to quit</c:v>
                </c:pt>
              </c:strCache>
            </c:strRef>
          </c:tx>
          <c:spPr>
            <a:gradFill rotWithShape="1">
              <a:gsLst>
                <a:gs pos="0">
                  <a:schemeClr val="accent6">
                    <a:tint val="50000"/>
                    <a:satMod val="300000"/>
                  </a:schemeClr>
                </a:gs>
                <a:gs pos="35000">
                  <a:schemeClr val="accent6">
                    <a:tint val="37000"/>
                    <a:satMod val="300000"/>
                  </a:schemeClr>
                </a:gs>
                <a:gs pos="100000">
                  <a:schemeClr val="accent6">
                    <a:tint val="15000"/>
                    <a:satMod val="350000"/>
                  </a:schemeClr>
                </a:gs>
              </a:gsLst>
              <a:lin ang="16200000" scaled="1"/>
            </a:gradFill>
            <a:ln w="9525" cap="flat" cmpd="sng" algn="ctr">
              <a:solidFill>
                <a:schemeClr val="accent6">
                  <a:shade val="95000"/>
                </a:schemeClr>
              </a:solidFill>
              <a:round/>
            </a:ln>
            <a:effectLst>
              <a:outerShdw blurRad="40000" dist="20000" dir="5400000" rotWithShape="0">
                <a:srgbClr val="000000">
                  <a:alpha val="38000"/>
                </a:srgbClr>
              </a:outerShdw>
            </a:effectLst>
            <a:sp3d contourW="9525">
              <a:contourClr>
                <a:schemeClr val="accent6">
                  <a:shade val="95000"/>
                </a:schemeClr>
              </a:contourClr>
            </a:sp3d>
          </c:spPr>
          <c:invertIfNegative val="0"/>
          <c:dPt>
            <c:idx val="0"/>
            <c:invertIfNegative val="0"/>
            <c:bubble3D val="0"/>
            <c:spPr>
              <a:gradFill rotWithShape="1">
                <a:gsLst>
                  <a:gs pos="0">
                    <a:srgbClr val="FCDCB2"/>
                  </a:gs>
                  <a:gs pos="100000">
                    <a:srgbClr val="F7971D"/>
                  </a:gs>
                </a:gsLst>
                <a:lin ang="5400000" scaled="1"/>
              </a:gradFill>
              <a:ln w="9525" cap="flat" cmpd="sng" algn="ctr">
                <a:solidFill>
                  <a:srgbClr val="FCDCB2"/>
                </a:solidFill>
                <a:round/>
              </a:ln>
              <a:effectLst>
                <a:outerShdw blurRad="40000" dist="20000" dir="5400000" rotWithShape="0">
                  <a:srgbClr val="000000">
                    <a:alpha val="38000"/>
                  </a:srgbClr>
                </a:outerShdw>
              </a:effectLst>
              <a:sp3d contourW="9525">
                <a:contourClr>
                  <a:srgbClr val="FCDCB2"/>
                </a:contourClr>
              </a:sp3d>
            </c:spPr>
            <c:extLst>
              <c:ext xmlns:c16="http://schemas.microsoft.com/office/drawing/2014/chart" uri="{C3380CC4-5D6E-409C-BE32-E72D297353CC}">
                <c16:uniqueId val="{00000002-F32B-499B-A04F-D99D67382C56}"/>
              </c:ext>
            </c:extLst>
          </c:dPt>
          <c:dPt>
            <c:idx val="1"/>
            <c:invertIfNegative val="0"/>
            <c:bubble3D val="0"/>
            <c:spPr>
              <a:gradFill rotWithShape="1">
                <a:gsLst>
                  <a:gs pos="35000">
                    <a:srgbClr val="E8E8E8"/>
                  </a:gs>
                  <a:gs pos="100000">
                    <a:schemeClr val="bg1">
                      <a:lumMod val="65000"/>
                    </a:schemeClr>
                  </a:gs>
                </a:gsLst>
                <a:lin ang="5400000" scaled="0"/>
              </a:gradFill>
              <a:ln w="9525" cap="flat" cmpd="sng" algn="ctr">
                <a:noFill/>
                <a:round/>
              </a:ln>
              <a:effectLst>
                <a:outerShdw blurRad="40000" dist="20000" dir="5400000" rotWithShape="0">
                  <a:srgbClr val="000000">
                    <a:alpha val="38000"/>
                  </a:srgbClr>
                </a:outerShdw>
              </a:effectLst>
              <a:sp3d/>
            </c:spPr>
            <c:extLst>
              <c:ext xmlns:c16="http://schemas.microsoft.com/office/drawing/2014/chart" uri="{C3380CC4-5D6E-409C-BE32-E72D297353CC}">
                <c16:uniqueId val="{00000001-F32B-499B-A04F-D99D67382C56}"/>
              </c:ext>
            </c:extLst>
          </c:dPt>
          <c:dLbls>
            <c:dLbl>
              <c:idx val="0"/>
              <c:layout>
                <c:manualLayout>
                  <c:x val="2.5271645313452971E-2"/>
                  <c:y val="7.070521492715135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32B-499B-A04F-D99D67382C56}"/>
                </c:ext>
              </c:extLst>
            </c:dLbl>
            <c:dLbl>
              <c:idx val="1"/>
              <c:layout>
                <c:manualLayout>
                  <c:x val="2.7798809844798222E-2"/>
                  <c:y val="1.296247299305027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32B-499B-A04F-D99D67382C5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'Get Pivot'!$E$48:$F$48</c:f>
              <c:strCache>
                <c:ptCount val="2"/>
                <c:pt idx="0">
                  <c:v>Support</c:v>
                </c:pt>
                <c:pt idx="1">
                  <c:v>Oppose</c:v>
                </c:pt>
              </c:strCache>
            </c:strRef>
          </c:cat>
          <c:val>
            <c:numRef>
              <c:f>'Get Pivot'!$B$44:$C$44</c:f>
              <c:numCache>
                <c:formatCode>0.00%</c:formatCode>
                <c:ptCount val="2"/>
                <c:pt idx="0">
                  <c:v>0.70299999999999996</c:v>
                </c:pt>
                <c:pt idx="1">
                  <c:v>8.1900000000000001E-2</c:v>
                </c:pt>
              </c:numCache>
            </c:numRef>
          </c:val>
          <c:extLst>
            <c:ext xmlns:c16="http://schemas.microsoft.com/office/drawing/2014/chart" uri="{C3380CC4-5D6E-409C-BE32-E72D297353CC}">
              <c16:uniqueId val="{00000003-F32B-499B-A04F-D99D67382C56}"/>
            </c:ext>
          </c:extLst>
        </c:ser>
        <c:dLbls>
          <c:showLegendKey val="0"/>
          <c:showVal val="0"/>
          <c:showCatName val="0"/>
          <c:showSerName val="0"/>
          <c:showPercent val="0"/>
          <c:showBubbleSize val="0"/>
        </c:dLbls>
        <c:gapWidth val="150"/>
        <c:shape val="box"/>
        <c:axId val="671311520"/>
        <c:axId val="671315784"/>
        <c:axId val="0"/>
      </c:bar3DChart>
      <c:catAx>
        <c:axId val="671311520"/>
        <c:scaling>
          <c:orientation val="maxMin"/>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50000"/>
                    <a:lumOff val="50000"/>
                  </a:schemeClr>
                </a:solidFill>
                <a:latin typeface="+mn-lt"/>
                <a:ea typeface="+mn-ea"/>
                <a:cs typeface="+mn-cs"/>
              </a:defRPr>
            </a:pPr>
            <a:endParaRPr lang="en-US"/>
          </a:p>
        </c:txPr>
        <c:crossAx val="671315784"/>
        <c:crossesAt val="0"/>
        <c:auto val="1"/>
        <c:lblAlgn val="ctr"/>
        <c:lblOffset val="100"/>
        <c:noMultiLvlLbl val="0"/>
      </c:catAx>
      <c:valAx>
        <c:axId val="671315784"/>
        <c:scaling>
          <c:orientation val="minMax"/>
          <c:max val="0.9"/>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671311520"/>
        <c:crosses val="autoZero"/>
        <c:crossBetween val="between"/>
        <c:majorUnit val="0.1"/>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000" b="0" i="0" u="none" strike="noStrike" kern="1200" cap="none" spc="20" baseline="0">
              <a:solidFill>
                <a:schemeClr val="tx1">
                  <a:lumMod val="50000"/>
                  <a:lumOff val="50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0700119161662655"/>
          <c:y val="0.22867055555555554"/>
          <c:w val="0.86925993597981266"/>
          <c:h val="0.69371833333333333"/>
        </c:manualLayout>
      </c:layout>
      <c:bar3DChart>
        <c:barDir val="bar"/>
        <c:grouping val="clustered"/>
        <c:varyColors val="0"/>
        <c:ser>
          <c:idx val="0"/>
          <c:order val="0"/>
          <c:tx>
            <c:strRef>
              <c:f>'Get Pivot'!$A$53</c:f>
              <c:strCache>
                <c:ptCount val="1"/>
                <c:pt idx="0">
                  <c:v>Great Britain support for organisations submitting evidence to government and parliamentary committees should be required to declare who they get their funding from</c:v>
                </c:pt>
              </c:strCache>
            </c:strRef>
          </c:tx>
          <c:spPr>
            <a:gradFill rotWithShape="1">
              <a:gsLst>
                <a:gs pos="0">
                  <a:schemeClr val="accent6">
                    <a:tint val="50000"/>
                    <a:satMod val="300000"/>
                  </a:schemeClr>
                </a:gs>
                <a:gs pos="35000">
                  <a:schemeClr val="accent6">
                    <a:tint val="37000"/>
                    <a:satMod val="300000"/>
                  </a:schemeClr>
                </a:gs>
                <a:gs pos="100000">
                  <a:schemeClr val="accent6">
                    <a:tint val="15000"/>
                    <a:satMod val="350000"/>
                  </a:schemeClr>
                </a:gs>
              </a:gsLst>
              <a:lin ang="16200000" scaled="1"/>
            </a:gradFill>
            <a:ln w="9525" cap="flat" cmpd="sng" algn="ctr">
              <a:solidFill>
                <a:schemeClr val="accent6">
                  <a:shade val="95000"/>
                </a:schemeClr>
              </a:solidFill>
              <a:round/>
            </a:ln>
            <a:effectLst>
              <a:outerShdw blurRad="40000" dist="20000" dir="5400000" rotWithShape="0">
                <a:srgbClr val="000000">
                  <a:alpha val="38000"/>
                </a:srgbClr>
              </a:outerShdw>
            </a:effectLst>
            <a:sp3d contourW="9525">
              <a:contourClr>
                <a:schemeClr val="accent6">
                  <a:shade val="95000"/>
                </a:schemeClr>
              </a:contourClr>
            </a:sp3d>
          </c:spPr>
          <c:invertIfNegative val="0"/>
          <c:dPt>
            <c:idx val="0"/>
            <c:invertIfNegative val="0"/>
            <c:bubble3D val="0"/>
            <c:spPr>
              <a:gradFill rotWithShape="1">
                <a:gsLst>
                  <a:gs pos="0">
                    <a:srgbClr val="FCDCB2">
                      <a:lumMod val="99000"/>
                    </a:srgbClr>
                  </a:gs>
                  <a:gs pos="100000">
                    <a:srgbClr val="F7971D"/>
                  </a:gs>
                </a:gsLst>
                <a:lin ang="5400000" scaled="1"/>
              </a:gradFill>
              <a:ln w="9525" cap="flat" cmpd="sng" algn="ctr">
                <a:solidFill>
                  <a:srgbClr val="FCDCB2"/>
                </a:solidFill>
                <a:round/>
              </a:ln>
              <a:effectLst>
                <a:outerShdw blurRad="40000" dist="20000" dir="5400000" rotWithShape="0">
                  <a:srgbClr val="000000">
                    <a:alpha val="38000"/>
                  </a:srgbClr>
                </a:outerShdw>
              </a:effectLst>
              <a:sp3d contourW="9525">
                <a:contourClr>
                  <a:srgbClr val="FCDCB2"/>
                </a:contourClr>
              </a:sp3d>
            </c:spPr>
            <c:extLst>
              <c:ext xmlns:c16="http://schemas.microsoft.com/office/drawing/2014/chart" uri="{C3380CC4-5D6E-409C-BE32-E72D297353CC}">
                <c16:uniqueId val="{00000002-C7AA-432E-8267-53AF6DC3B447}"/>
              </c:ext>
            </c:extLst>
          </c:dPt>
          <c:dPt>
            <c:idx val="1"/>
            <c:invertIfNegative val="0"/>
            <c:bubble3D val="0"/>
            <c:spPr>
              <a:gradFill rotWithShape="1">
                <a:gsLst>
                  <a:gs pos="35000">
                    <a:srgbClr val="E8E8E8"/>
                  </a:gs>
                  <a:gs pos="100000">
                    <a:schemeClr val="bg1">
                      <a:lumMod val="65000"/>
                    </a:schemeClr>
                  </a:gs>
                </a:gsLst>
                <a:lin ang="5400000" scaled="0"/>
              </a:gradFill>
              <a:ln w="9525" cap="flat" cmpd="sng" algn="ctr">
                <a:noFill/>
                <a:round/>
              </a:ln>
              <a:effectLst>
                <a:outerShdw blurRad="40000" dist="20000" dir="5400000" rotWithShape="0">
                  <a:srgbClr val="000000">
                    <a:alpha val="38000"/>
                  </a:srgbClr>
                </a:outerShdw>
              </a:effectLst>
              <a:sp3d/>
            </c:spPr>
            <c:extLst>
              <c:ext xmlns:c16="http://schemas.microsoft.com/office/drawing/2014/chart" uri="{C3380CC4-5D6E-409C-BE32-E72D297353CC}">
                <c16:uniqueId val="{00000001-C7AA-432E-8267-53AF6DC3B447}"/>
              </c:ext>
            </c:extLst>
          </c:dPt>
          <c:dLbls>
            <c:dLbl>
              <c:idx val="0"/>
              <c:layout>
                <c:manualLayout>
                  <c:x val="2.5271645313452971E-2"/>
                  <c:y val="7.070521492715135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7AA-432E-8267-53AF6DC3B447}"/>
                </c:ext>
              </c:extLst>
            </c:dLbl>
            <c:dLbl>
              <c:idx val="1"/>
              <c:layout>
                <c:manualLayout>
                  <c:x val="2.7798809844798222E-2"/>
                  <c:y val="1.296247299305027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7AA-432E-8267-53AF6DC3B447}"/>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'Get Pivot'!$E$48:$F$48</c:f>
              <c:strCache>
                <c:ptCount val="2"/>
                <c:pt idx="0">
                  <c:v>Support</c:v>
                </c:pt>
                <c:pt idx="1">
                  <c:v>Oppose</c:v>
                </c:pt>
              </c:strCache>
            </c:strRef>
          </c:cat>
          <c:val>
            <c:numRef>
              <c:f>'Get Pivot'!$B$53:$C$53</c:f>
              <c:numCache>
                <c:formatCode>0.00%</c:formatCode>
                <c:ptCount val="2"/>
                <c:pt idx="0">
                  <c:v>0.87670000000000003</c:v>
                </c:pt>
                <c:pt idx="1">
                  <c:v>7.1000000000000004E-3</c:v>
                </c:pt>
              </c:numCache>
            </c:numRef>
          </c:val>
          <c:extLst>
            <c:ext xmlns:c16="http://schemas.microsoft.com/office/drawing/2014/chart" uri="{C3380CC4-5D6E-409C-BE32-E72D297353CC}">
              <c16:uniqueId val="{00000003-C7AA-432E-8267-53AF6DC3B447}"/>
            </c:ext>
          </c:extLst>
        </c:ser>
        <c:dLbls>
          <c:showLegendKey val="0"/>
          <c:showVal val="0"/>
          <c:showCatName val="0"/>
          <c:showSerName val="0"/>
          <c:showPercent val="0"/>
          <c:showBubbleSize val="0"/>
        </c:dLbls>
        <c:gapWidth val="150"/>
        <c:shape val="box"/>
        <c:axId val="671311520"/>
        <c:axId val="671315784"/>
        <c:axId val="0"/>
      </c:bar3DChart>
      <c:catAx>
        <c:axId val="671311520"/>
        <c:scaling>
          <c:orientation val="maxMin"/>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50000"/>
                    <a:lumOff val="50000"/>
                  </a:schemeClr>
                </a:solidFill>
                <a:latin typeface="+mn-lt"/>
                <a:ea typeface="+mn-ea"/>
                <a:cs typeface="+mn-cs"/>
              </a:defRPr>
            </a:pPr>
            <a:endParaRPr lang="en-US"/>
          </a:p>
        </c:txPr>
        <c:crossAx val="671315784"/>
        <c:crossesAt val="0"/>
        <c:auto val="1"/>
        <c:lblAlgn val="ctr"/>
        <c:lblOffset val="100"/>
        <c:noMultiLvlLbl val="0"/>
      </c:catAx>
      <c:valAx>
        <c:axId val="671315784"/>
        <c:scaling>
          <c:orientation val="minMax"/>
          <c:max val="0.9"/>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671311520"/>
        <c:crosses val="autoZero"/>
        <c:crossBetween val="between"/>
        <c:majorUnit val="0.1"/>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000" b="0" i="0" u="none" strike="noStrike" kern="1200" cap="none" spc="20" baseline="0">
              <a:solidFill>
                <a:schemeClr val="tx1">
                  <a:lumMod val="50000"/>
                  <a:lumOff val="50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0700119161662655"/>
          <c:y val="0.22867055555555554"/>
          <c:w val="0.86925993597981266"/>
          <c:h val="0.69371833333333333"/>
        </c:manualLayout>
      </c:layout>
      <c:bar3DChart>
        <c:barDir val="bar"/>
        <c:grouping val="clustered"/>
        <c:varyColors val="0"/>
        <c:ser>
          <c:idx val="0"/>
          <c:order val="0"/>
          <c:tx>
            <c:strRef>
              <c:f>'Get Pivot'!$A$45</c:f>
              <c:strCache>
                <c:ptCount val="1"/>
                <c:pt idx="0">
                  <c:v>Great Britain support for providing financial incentives to help pregnant women stop smoking</c:v>
                </c:pt>
              </c:strCache>
            </c:strRef>
          </c:tx>
          <c:spPr>
            <a:gradFill rotWithShape="1">
              <a:gsLst>
                <a:gs pos="0">
                  <a:schemeClr val="accent6">
                    <a:tint val="50000"/>
                    <a:satMod val="300000"/>
                  </a:schemeClr>
                </a:gs>
                <a:gs pos="35000">
                  <a:schemeClr val="accent6">
                    <a:tint val="37000"/>
                    <a:satMod val="300000"/>
                  </a:schemeClr>
                </a:gs>
                <a:gs pos="100000">
                  <a:schemeClr val="accent6">
                    <a:tint val="15000"/>
                    <a:satMod val="350000"/>
                  </a:schemeClr>
                </a:gs>
              </a:gsLst>
              <a:lin ang="16200000" scaled="1"/>
            </a:gradFill>
            <a:ln w="9525" cap="flat" cmpd="sng" algn="ctr">
              <a:solidFill>
                <a:schemeClr val="accent6">
                  <a:shade val="95000"/>
                </a:schemeClr>
              </a:solidFill>
              <a:round/>
            </a:ln>
            <a:effectLst>
              <a:outerShdw blurRad="40000" dist="20000" dir="5400000" rotWithShape="0">
                <a:srgbClr val="000000">
                  <a:alpha val="38000"/>
                </a:srgbClr>
              </a:outerShdw>
            </a:effectLst>
            <a:sp3d contourW="9525">
              <a:contourClr>
                <a:schemeClr val="accent6">
                  <a:shade val="95000"/>
                </a:schemeClr>
              </a:contourClr>
            </a:sp3d>
          </c:spPr>
          <c:invertIfNegative val="0"/>
          <c:dPt>
            <c:idx val="0"/>
            <c:invertIfNegative val="0"/>
            <c:bubble3D val="0"/>
            <c:spPr>
              <a:gradFill rotWithShape="1">
                <a:gsLst>
                  <a:gs pos="0">
                    <a:srgbClr val="FCDCB2"/>
                  </a:gs>
                  <a:gs pos="100000">
                    <a:srgbClr val="F7971D"/>
                  </a:gs>
                </a:gsLst>
                <a:lin ang="5400000" scaled="1"/>
              </a:gradFill>
              <a:ln w="9525" cap="flat" cmpd="sng" algn="ctr">
                <a:solidFill>
                  <a:srgbClr val="FCDCB2"/>
                </a:solidFill>
                <a:round/>
              </a:ln>
              <a:effectLst>
                <a:outerShdw blurRad="40000" dist="20000" dir="5400000" rotWithShape="0">
                  <a:srgbClr val="000000">
                    <a:alpha val="38000"/>
                  </a:srgbClr>
                </a:outerShdw>
              </a:effectLst>
              <a:sp3d contourW="9525">
                <a:contourClr>
                  <a:srgbClr val="FCDCB2"/>
                </a:contourClr>
              </a:sp3d>
            </c:spPr>
            <c:extLst>
              <c:ext xmlns:c16="http://schemas.microsoft.com/office/drawing/2014/chart" uri="{C3380CC4-5D6E-409C-BE32-E72D297353CC}">
                <c16:uniqueId val="{00000002-EC04-4CE0-BD95-E25B60DF923F}"/>
              </c:ext>
            </c:extLst>
          </c:dPt>
          <c:dPt>
            <c:idx val="1"/>
            <c:invertIfNegative val="0"/>
            <c:bubble3D val="0"/>
            <c:spPr>
              <a:gradFill rotWithShape="1">
                <a:gsLst>
                  <a:gs pos="35000">
                    <a:srgbClr val="E8E8E8"/>
                  </a:gs>
                  <a:gs pos="100000">
                    <a:schemeClr val="bg1">
                      <a:lumMod val="65000"/>
                    </a:schemeClr>
                  </a:gs>
                </a:gsLst>
                <a:lin ang="5400000" scaled="0"/>
              </a:gradFill>
              <a:ln w="9525" cap="flat" cmpd="sng" algn="ctr">
                <a:noFill/>
                <a:round/>
              </a:ln>
              <a:effectLst>
                <a:outerShdw blurRad="40000" dist="20000" dir="5400000" rotWithShape="0">
                  <a:srgbClr val="000000">
                    <a:alpha val="38000"/>
                  </a:srgbClr>
                </a:outerShdw>
              </a:effectLst>
              <a:sp3d/>
            </c:spPr>
            <c:extLst>
              <c:ext xmlns:c16="http://schemas.microsoft.com/office/drawing/2014/chart" uri="{C3380CC4-5D6E-409C-BE32-E72D297353CC}">
                <c16:uniqueId val="{00000001-EC04-4CE0-BD95-E25B60DF923F}"/>
              </c:ext>
            </c:extLst>
          </c:dPt>
          <c:dLbls>
            <c:dLbl>
              <c:idx val="0"/>
              <c:layout>
                <c:manualLayout>
                  <c:x val="2.5271645313452971E-2"/>
                  <c:y val="7.070521492715135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C04-4CE0-BD95-E25B60DF923F}"/>
                </c:ext>
              </c:extLst>
            </c:dLbl>
            <c:dLbl>
              <c:idx val="1"/>
              <c:layout>
                <c:manualLayout>
                  <c:x val="2.7798809844798222E-2"/>
                  <c:y val="1.296247299305027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C04-4CE0-BD95-E25B60DF923F}"/>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'Get Pivot'!$E$48:$F$48</c:f>
              <c:strCache>
                <c:ptCount val="2"/>
                <c:pt idx="0">
                  <c:v>Support</c:v>
                </c:pt>
                <c:pt idx="1">
                  <c:v>Oppose</c:v>
                </c:pt>
              </c:strCache>
            </c:strRef>
          </c:cat>
          <c:val>
            <c:numRef>
              <c:f>'Get Pivot'!$B$45:$C$45</c:f>
              <c:numCache>
                <c:formatCode>0.00%</c:formatCode>
                <c:ptCount val="2"/>
                <c:pt idx="0">
                  <c:v>0.53269999999999995</c:v>
                </c:pt>
                <c:pt idx="1">
                  <c:v>0.24660000000000001</c:v>
                </c:pt>
              </c:numCache>
            </c:numRef>
          </c:val>
          <c:extLst>
            <c:ext xmlns:c16="http://schemas.microsoft.com/office/drawing/2014/chart" uri="{C3380CC4-5D6E-409C-BE32-E72D297353CC}">
              <c16:uniqueId val="{00000003-EC04-4CE0-BD95-E25B60DF923F}"/>
            </c:ext>
          </c:extLst>
        </c:ser>
        <c:dLbls>
          <c:showLegendKey val="0"/>
          <c:showVal val="0"/>
          <c:showCatName val="0"/>
          <c:showSerName val="0"/>
          <c:showPercent val="0"/>
          <c:showBubbleSize val="0"/>
        </c:dLbls>
        <c:gapWidth val="150"/>
        <c:shape val="box"/>
        <c:axId val="671311520"/>
        <c:axId val="671315784"/>
        <c:axId val="0"/>
      </c:bar3DChart>
      <c:catAx>
        <c:axId val="671311520"/>
        <c:scaling>
          <c:orientation val="maxMin"/>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50000"/>
                    <a:lumOff val="50000"/>
                  </a:schemeClr>
                </a:solidFill>
                <a:latin typeface="+mn-lt"/>
                <a:ea typeface="+mn-ea"/>
                <a:cs typeface="+mn-cs"/>
              </a:defRPr>
            </a:pPr>
            <a:endParaRPr lang="en-US"/>
          </a:p>
        </c:txPr>
        <c:crossAx val="671315784"/>
        <c:crossesAt val="0"/>
        <c:auto val="1"/>
        <c:lblAlgn val="ctr"/>
        <c:lblOffset val="100"/>
        <c:noMultiLvlLbl val="0"/>
      </c:catAx>
      <c:valAx>
        <c:axId val="671315784"/>
        <c:scaling>
          <c:orientation val="minMax"/>
          <c:max val="0.9"/>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671311520"/>
        <c:crosses val="autoZero"/>
        <c:crossBetween val="between"/>
        <c:majorUnit val="0.1"/>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050" b="0" i="0" u="none" strike="noStrike" kern="1200" cap="none" spc="20" baseline="0">
              <a:solidFill>
                <a:schemeClr val="tx1">
                  <a:lumMod val="50000"/>
                  <a:lumOff val="50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1710600123326637"/>
          <c:y val="0.28511508012646714"/>
          <c:w val="0.86925993597981266"/>
          <c:h val="0.63727388888888892"/>
        </c:manualLayout>
      </c:layout>
      <c:bar3DChart>
        <c:barDir val="bar"/>
        <c:grouping val="clustered"/>
        <c:varyColors val="0"/>
        <c:ser>
          <c:idx val="0"/>
          <c:order val="0"/>
          <c:tx>
            <c:strRef>
              <c:f>'Get Pivot'!$A$38</c:f>
              <c:strCache>
                <c:ptCount val="1"/>
                <c:pt idx="0">
                  <c:v>Great Britain support for making it a legal requirement for retailers to check the ID of all people trying to purchase tobacco products</c:v>
                </c:pt>
              </c:strCache>
            </c:strRef>
          </c:tx>
          <c:spPr>
            <a:gradFill rotWithShape="1">
              <a:gsLst>
                <a:gs pos="0">
                  <a:schemeClr val="accent6">
                    <a:tint val="50000"/>
                    <a:satMod val="300000"/>
                  </a:schemeClr>
                </a:gs>
                <a:gs pos="35000">
                  <a:schemeClr val="accent6">
                    <a:tint val="37000"/>
                    <a:satMod val="300000"/>
                  </a:schemeClr>
                </a:gs>
                <a:gs pos="100000">
                  <a:schemeClr val="accent6">
                    <a:tint val="15000"/>
                    <a:satMod val="350000"/>
                  </a:schemeClr>
                </a:gs>
              </a:gsLst>
              <a:lin ang="16200000" scaled="1"/>
            </a:gradFill>
            <a:ln w="9525" cap="flat" cmpd="sng" algn="ctr">
              <a:solidFill>
                <a:srgbClr val="F7971D"/>
              </a:solidFill>
              <a:round/>
            </a:ln>
            <a:effectLst>
              <a:outerShdw blurRad="40000" dist="20000" dir="5400000" rotWithShape="0">
                <a:srgbClr val="000000">
                  <a:alpha val="38000"/>
                </a:srgbClr>
              </a:outerShdw>
            </a:effectLst>
            <a:sp3d contourW="9525">
              <a:contourClr>
                <a:srgbClr val="F7971D"/>
              </a:contourClr>
            </a:sp3d>
          </c:spPr>
          <c:invertIfNegative val="0"/>
          <c:dPt>
            <c:idx val="0"/>
            <c:invertIfNegative val="0"/>
            <c:bubble3D val="0"/>
            <c:spPr>
              <a:gradFill rotWithShape="1">
                <a:gsLst>
                  <a:gs pos="7000">
                    <a:srgbClr val="FCDCB2"/>
                  </a:gs>
                  <a:gs pos="100000">
                    <a:srgbClr val="F7971D"/>
                  </a:gs>
                </a:gsLst>
                <a:lin ang="5400000" scaled="1"/>
              </a:gradFill>
              <a:ln w="9525" cap="flat" cmpd="sng" algn="ctr">
                <a:solidFill>
                  <a:srgbClr val="FCDCB2"/>
                </a:solidFill>
                <a:round/>
              </a:ln>
              <a:effectLst>
                <a:outerShdw blurRad="40000" dist="20000" dir="5400000" rotWithShape="0">
                  <a:srgbClr val="000000">
                    <a:alpha val="38000"/>
                  </a:srgbClr>
                </a:outerShdw>
              </a:effectLst>
              <a:sp3d contourW="9525">
                <a:contourClr>
                  <a:srgbClr val="FCDCB2"/>
                </a:contourClr>
              </a:sp3d>
            </c:spPr>
            <c:extLst>
              <c:ext xmlns:c16="http://schemas.microsoft.com/office/drawing/2014/chart" uri="{C3380CC4-5D6E-409C-BE32-E72D297353CC}">
                <c16:uniqueId val="{00000001-FAA7-4AF0-B0CC-3A2B6DED817F}"/>
              </c:ext>
            </c:extLst>
          </c:dPt>
          <c:dPt>
            <c:idx val="1"/>
            <c:invertIfNegative val="0"/>
            <c:bubble3D val="0"/>
            <c:spPr>
              <a:gradFill rotWithShape="1">
                <a:gsLst>
                  <a:gs pos="17000">
                    <a:schemeClr val="bg1">
                      <a:lumMod val="91000"/>
                    </a:schemeClr>
                  </a:gs>
                  <a:gs pos="100000">
                    <a:schemeClr val="bg1">
                      <a:lumMod val="65000"/>
                    </a:schemeClr>
                  </a:gs>
                </a:gsLst>
                <a:lin ang="5400000" scaled="1"/>
              </a:gradFill>
              <a:ln w="9525" cap="flat" cmpd="sng" algn="ctr">
                <a:solidFill>
                  <a:schemeClr val="bg1">
                    <a:lumMod val="75000"/>
                  </a:schemeClr>
                </a:solidFill>
                <a:round/>
              </a:ln>
              <a:effectLst>
                <a:outerShdw blurRad="40000" dist="20000" dir="5400000" rotWithShape="0">
                  <a:srgbClr val="000000">
                    <a:alpha val="38000"/>
                  </a:srgbClr>
                </a:outerShdw>
              </a:effectLst>
              <a:sp3d contourW="9525">
                <a:contourClr>
                  <a:schemeClr val="bg1">
                    <a:lumMod val="75000"/>
                  </a:schemeClr>
                </a:contourClr>
              </a:sp3d>
            </c:spPr>
            <c:extLst>
              <c:ext xmlns:c16="http://schemas.microsoft.com/office/drawing/2014/chart" uri="{C3380CC4-5D6E-409C-BE32-E72D297353CC}">
                <c16:uniqueId val="{00000003-FAA7-4AF0-B0CC-3A2B6DED817F}"/>
              </c:ext>
            </c:extLst>
          </c:dPt>
          <c:dLbls>
            <c:dLbl>
              <c:idx val="0"/>
              <c:layout>
                <c:manualLayout>
                  <c:x val="1.2944983818770227E-2"/>
                  <c:y val="-8.487556272013328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AA7-4AF0-B0CC-3A2B6DED817F}"/>
                </c:ext>
              </c:extLst>
            </c:dLbl>
            <c:dLbl>
              <c:idx val="1"/>
              <c:layout>
                <c:manualLayout>
                  <c:x val="2.3300970873786311E-2"/>
                  <c:y val="-4.629629629629671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AA7-4AF0-B0CC-3A2B6DED817F}"/>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'Get Pivot'!$E$41:$F$41</c:f>
              <c:strCache>
                <c:ptCount val="2"/>
                <c:pt idx="0">
                  <c:v>Support</c:v>
                </c:pt>
                <c:pt idx="1">
                  <c:v>Oppose</c:v>
                </c:pt>
              </c:strCache>
            </c:strRef>
          </c:cat>
          <c:val>
            <c:numRef>
              <c:f>'Get Pivot'!$B$38:$C$38</c:f>
              <c:numCache>
                <c:formatCode>0.00%</c:formatCode>
                <c:ptCount val="2"/>
                <c:pt idx="0">
                  <c:v>0.71579999999999999</c:v>
                </c:pt>
                <c:pt idx="1">
                  <c:v>0.1095</c:v>
                </c:pt>
              </c:numCache>
            </c:numRef>
          </c:val>
          <c:extLst>
            <c:ext xmlns:c16="http://schemas.microsoft.com/office/drawing/2014/chart" uri="{C3380CC4-5D6E-409C-BE32-E72D297353CC}">
              <c16:uniqueId val="{00000004-FAA7-4AF0-B0CC-3A2B6DED817F}"/>
            </c:ext>
          </c:extLst>
        </c:ser>
        <c:dLbls>
          <c:showLegendKey val="0"/>
          <c:showVal val="0"/>
          <c:showCatName val="0"/>
          <c:showSerName val="0"/>
          <c:showPercent val="0"/>
          <c:showBubbleSize val="0"/>
        </c:dLbls>
        <c:gapWidth val="150"/>
        <c:shape val="box"/>
        <c:axId val="671311520"/>
        <c:axId val="671315784"/>
        <c:axId val="0"/>
      </c:bar3DChart>
      <c:catAx>
        <c:axId val="671311520"/>
        <c:scaling>
          <c:orientation val="maxMin"/>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50000"/>
                    <a:lumOff val="50000"/>
                  </a:schemeClr>
                </a:solidFill>
                <a:latin typeface="+mn-lt"/>
                <a:ea typeface="+mn-ea"/>
                <a:cs typeface="+mn-cs"/>
              </a:defRPr>
            </a:pPr>
            <a:endParaRPr lang="en-US"/>
          </a:p>
        </c:txPr>
        <c:crossAx val="671315784"/>
        <c:crossesAt val="0"/>
        <c:auto val="1"/>
        <c:lblAlgn val="ctr"/>
        <c:lblOffset val="100"/>
        <c:noMultiLvlLbl val="0"/>
      </c:catAx>
      <c:valAx>
        <c:axId val="671315784"/>
        <c:scaling>
          <c:orientation val="minMax"/>
          <c:max val="0.9"/>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671311520"/>
        <c:crosses val="autoZero"/>
        <c:crossBetween val="between"/>
        <c:maj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000" b="0" i="0" u="none" strike="noStrike" kern="1200" cap="none" spc="20" baseline="0">
              <a:solidFill>
                <a:schemeClr val="tx1">
                  <a:lumMod val="50000"/>
                  <a:lumOff val="50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0700119161662655"/>
          <c:y val="0.22867055555555554"/>
          <c:w val="0.86925993597981266"/>
          <c:h val="0.69371833333333333"/>
        </c:manualLayout>
      </c:layout>
      <c:bar3DChart>
        <c:barDir val="bar"/>
        <c:grouping val="clustered"/>
        <c:varyColors val="0"/>
        <c:ser>
          <c:idx val="0"/>
          <c:order val="0"/>
          <c:tx>
            <c:strRef>
              <c:f>'Get Pivot'!$A$54</c:f>
              <c:strCache>
                <c:ptCount val="1"/>
                <c:pt idx="0">
                  <c:v>Great Britain support for Government health policy being protected from the influence of the tobacco industry and its representatives</c:v>
                </c:pt>
              </c:strCache>
            </c:strRef>
          </c:tx>
          <c:spPr>
            <a:gradFill rotWithShape="1">
              <a:gsLst>
                <a:gs pos="0">
                  <a:schemeClr val="accent6">
                    <a:tint val="50000"/>
                    <a:satMod val="300000"/>
                  </a:schemeClr>
                </a:gs>
                <a:gs pos="35000">
                  <a:schemeClr val="accent6">
                    <a:tint val="37000"/>
                    <a:satMod val="300000"/>
                  </a:schemeClr>
                </a:gs>
                <a:gs pos="100000">
                  <a:schemeClr val="accent6">
                    <a:tint val="15000"/>
                    <a:satMod val="350000"/>
                  </a:schemeClr>
                </a:gs>
              </a:gsLst>
              <a:lin ang="16200000" scaled="1"/>
            </a:gradFill>
            <a:ln w="9525" cap="flat" cmpd="sng" algn="ctr">
              <a:solidFill>
                <a:schemeClr val="accent6">
                  <a:shade val="95000"/>
                </a:schemeClr>
              </a:solidFill>
              <a:round/>
            </a:ln>
            <a:effectLst>
              <a:outerShdw blurRad="40000" dist="20000" dir="5400000" rotWithShape="0">
                <a:srgbClr val="000000">
                  <a:alpha val="38000"/>
                </a:srgbClr>
              </a:outerShdw>
            </a:effectLst>
            <a:sp3d contourW="9525">
              <a:contourClr>
                <a:schemeClr val="accent6">
                  <a:shade val="95000"/>
                </a:schemeClr>
              </a:contourClr>
            </a:sp3d>
          </c:spPr>
          <c:invertIfNegative val="0"/>
          <c:dPt>
            <c:idx val="0"/>
            <c:invertIfNegative val="0"/>
            <c:bubble3D val="0"/>
            <c:spPr>
              <a:gradFill rotWithShape="1">
                <a:gsLst>
                  <a:gs pos="0">
                    <a:srgbClr val="FCDCB2">
                      <a:lumMod val="99000"/>
                    </a:srgbClr>
                  </a:gs>
                  <a:gs pos="100000">
                    <a:srgbClr val="F7971D"/>
                  </a:gs>
                </a:gsLst>
                <a:lin ang="5400000" scaled="1"/>
              </a:gradFill>
              <a:ln w="9525" cap="flat" cmpd="sng" algn="ctr">
                <a:solidFill>
                  <a:srgbClr val="FCDCB2"/>
                </a:solidFill>
                <a:round/>
              </a:ln>
              <a:effectLst>
                <a:outerShdw blurRad="40000" dist="20000" dir="5400000" rotWithShape="0">
                  <a:srgbClr val="000000">
                    <a:alpha val="38000"/>
                  </a:srgbClr>
                </a:outerShdw>
              </a:effectLst>
              <a:sp3d contourW="9525">
                <a:contourClr>
                  <a:srgbClr val="FCDCB2"/>
                </a:contourClr>
              </a:sp3d>
            </c:spPr>
            <c:extLst>
              <c:ext xmlns:c16="http://schemas.microsoft.com/office/drawing/2014/chart" uri="{C3380CC4-5D6E-409C-BE32-E72D297353CC}">
                <c16:uniqueId val="{00000001-88B0-42A5-BA08-E7513BFB2990}"/>
              </c:ext>
            </c:extLst>
          </c:dPt>
          <c:dPt>
            <c:idx val="1"/>
            <c:invertIfNegative val="0"/>
            <c:bubble3D val="0"/>
            <c:spPr>
              <a:gradFill rotWithShape="1">
                <a:gsLst>
                  <a:gs pos="35000">
                    <a:srgbClr val="E8E8E8"/>
                  </a:gs>
                  <a:gs pos="100000">
                    <a:schemeClr val="bg1">
                      <a:lumMod val="65000"/>
                    </a:schemeClr>
                  </a:gs>
                </a:gsLst>
                <a:lin ang="5400000" scaled="0"/>
              </a:gradFill>
              <a:ln w="9525" cap="flat" cmpd="sng" algn="ctr">
                <a:noFill/>
                <a:round/>
              </a:ln>
              <a:effectLst>
                <a:outerShdw blurRad="40000" dist="20000" dir="5400000" rotWithShape="0">
                  <a:srgbClr val="000000">
                    <a:alpha val="38000"/>
                  </a:srgbClr>
                </a:outerShdw>
              </a:effectLst>
              <a:sp3d/>
            </c:spPr>
            <c:extLst>
              <c:ext xmlns:c16="http://schemas.microsoft.com/office/drawing/2014/chart" uri="{C3380CC4-5D6E-409C-BE32-E72D297353CC}">
                <c16:uniqueId val="{00000003-88B0-42A5-BA08-E7513BFB2990}"/>
              </c:ext>
            </c:extLst>
          </c:dPt>
          <c:dLbls>
            <c:dLbl>
              <c:idx val="0"/>
              <c:layout>
                <c:manualLayout>
                  <c:x val="2.5271645313452971E-2"/>
                  <c:y val="7.070521492715135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8B0-42A5-BA08-E7513BFB2990}"/>
                </c:ext>
              </c:extLst>
            </c:dLbl>
            <c:dLbl>
              <c:idx val="1"/>
              <c:layout>
                <c:manualLayout>
                  <c:x val="2.7798809844798222E-2"/>
                  <c:y val="1.296247299305027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8B0-42A5-BA08-E7513BFB299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'Get Pivot'!$E$54:$F$54</c:f>
              <c:strCache>
                <c:ptCount val="2"/>
                <c:pt idx="0">
                  <c:v>Support</c:v>
                </c:pt>
                <c:pt idx="1">
                  <c:v>Oppose</c:v>
                </c:pt>
              </c:strCache>
            </c:strRef>
          </c:cat>
          <c:val>
            <c:numRef>
              <c:f>'Get Pivot'!$B$54:$C$54</c:f>
              <c:numCache>
                <c:formatCode>0.00%</c:formatCode>
                <c:ptCount val="2"/>
                <c:pt idx="0">
                  <c:v>0.78449999999999998</c:v>
                </c:pt>
                <c:pt idx="1">
                  <c:v>2.1399999999999999E-2</c:v>
                </c:pt>
              </c:numCache>
            </c:numRef>
          </c:val>
          <c:extLst>
            <c:ext xmlns:c16="http://schemas.microsoft.com/office/drawing/2014/chart" uri="{C3380CC4-5D6E-409C-BE32-E72D297353CC}">
              <c16:uniqueId val="{00000004-88B0-42A5-BA08-E7513BFB2990}"/>
            </c:ext>
          </c:extLst>
        </c:ser>
        <c:dLbls>
          <c:showLegendKey val="0"/>
          <c:showVal val="0"/>
          <c:showCatName val="0"/>
          <c:showSerName val="0"/>
          <c:showPercent val="0"/>
          <c:showBubbleSize val="0"/>
        </c:dLbls>
        <c:gapWidth val="150"/>
        <c:shape val="box"/>
        <c:axId val="671311520"/>
        <c:axId val="671315784"/>
        <c:axId val="0"/>
      </c:bar3DChart>
      <c:catAx>
        <c:axId val="671311520"/>
        <c:scaling>
          <c:orientation val="maxMin"/>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50000"/>
                    <a:lumOff val="50000"/>
                  </a:schemeClr>
                </a:solidFill>
                <a:latin typeface="+mn-lt"/>
                <a:ea typeface="+mn-ea"/>
                <a:cs typeface="+mn-cs"/>
              </a:defRPr>
            </a:pPr>
            <a:endParaRPr lang="en-US"/>
          </a:p>
        </c:txPr>
        <c:crossAx val="671315784"/>
        <c:crossesAt val="0"/>
        <c:auto val="1"/>
        <c:lblAlgn val="ctr"/>
        <c:lblOffset val="100"/>
        <c:noMultiLvlLbl val="0"/>
      </c:catAx>
      <c:valAx>
        <c:axId val="671315784"/>
        <c:scaling>
          <c:orientation val="minMax"/>
          <c:max val="0.9"/>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671311520"/>
        <c:crosses val="autoZero"/>
        <c:crossBetween val="between"/>
        <c:majorUnit val="0.1"/>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000" b="0" i="0" u="none" strike="noStrike" kern="1200" cap="none" spc="20" baseline="0">
              <a:solidFill>
                <a:schemeClr val="tx1">
                  <a:lumMod val="50000"/>
                  <a:lumOff val="50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0700119161662655"/>
          <c:y val="0.27100388888888882"/>
          <c:w val="0.86925993597981266"/>
          <c:h val="0.65138499999999988"/>
        </c:manualLayout>
      </c:layout>
      <c:bar3DChart>
        <c:barDir val="bar"/>
        <c:grouping val="clustered"/>
        <c:varyColors val="0"/>
        <c:ser>
          <c:idx val="0"/>
          <c:order val="0"/>
          <c:tx>
            <c:strRef>
              <c:f>'Get Pivot'!$A$41</c:f>
              <c:strCache>
                <c:ptCount val="1"/>
                <c:pt idx="0">
                  <c:v>Great Britain support for requiring tobacco manufacturers to pay a levy to government</c:v>
                </c:pt>
              </c:strCache>
            </c:strRef>
          </c:tx>
          <c:spPr>
            <a:gradFill rotWithShape="1">
              <a:gsLst>
                <a:gs pos="0">
                  <a:schemeClr val="accent6">
                    <a:tint val="50000"/>
                    <a:satMod val="300000"/>
                  </a:schemeClr>
                </a:gs>
                <a:gs pos="35000">
                  <a:schemeClr val="accent6">
                    <a:tint val="37000"/>
                    <a:satMod val="300000"/>
                  </a:schemeClr>
                </a:gs>
                <a:gs pos="100000">
                  <a:schemeClr val="accent6">
                    <a:tint val="15000"/>
                    <a:satMod val="350000"/>
                  </a:schemeClr>
                </a:gs>
              </a:gsLst>
              <a:lin ang="16200000" scaled="1"/>
            </a:gradFill>
            <a:ln w="9525" cap="flat" cmpd="sng" algn="ctr">
              <a:solidFill>
                <a:schemeClr val="accent6">
                  <a:shade val="95000"/>
                </a:schemeClr>
              </a:solidFill>
              <a:round/>
            </a:ln>
            <a:effectLst>
              <a:outerShdw blurRad="40000" dist="20000" dir="5400000" rotWithShape="0">
                <a:srgbClr val="000000">
                  <a:alpha val="38000"/>
                </a:srgbClr>
              </a:outerShdw>
            </a:effectLst>
            <a:sp3d contourW="9525">
              <a:contourClr>
                <a:schemeClr val="accent6">
                  <a:shade val="95000"/>
                </a:schemeClr>
              </a:contourClr>
            </a:sp3d>
          </c:spPr>
          <c:invertIfNegative val="0"/>
          <c:dPt>
            <c:idx val="0"/>
            <c:invertIfNegative val="0"/>
            <c:bubble3D val="0"/>
            <c:spPr>
              <a:gradFill rotWithShape="1">
                <a:gsLst>
                  <a:gs pos="7000">
                    <a:srgbClr val="FCDCB2"/>
                  </a:gs>
                  <a:gs pos="100000">
                    <a:srgbClr val="F7971D"/>
                  </a:gs>
                </a:gsLst>
                <a:lin ang="5400000" scaled="1"/>
              </a:gradFill>
              <a:ln w="9525" cap="flat" cmpd="sng" algn="ctr">
                <a:solidFill>
                  <a:srgbClr val="FCDCB2"/>
                </a:solidFill>
                <a:round/>
              </a:ln>
              <a:effectLst>
                <a:outerShdw blurRad="40000" dist="20000" dir="5400000" rotWithShape="0">
                  <a:srgbClr val="000000">
                    <a:alpha val="38000"/>
                  </a:srgbClr>
                </a:outerShdw>
              </a:effectLst>
              <a:sp3d contourW="9525">
                <a:contourClr>
                  <a:srgbClr val="FCDCB2"/>
                </a:contourClr>
              </a:sp3d>
            </c:spPr>
            <c:extLst>
              <c:ext xmlns:c16="http://schemas.microsoft.com/office/drawing/2014/chart" uri="{C3380CC4-5D6E-409C-BE32-E72D297353CC}">
                <c16:uniqueId val="{00000001-8A97-45B6-9E75-8973F31E8FAC}"/>
              </c:ext>
            </c:extLst>
          </c:dPt>
          <c:dPt>
            <c:idx val="1"/>
            <c:invertIfNegative val="0"/>
            <c:bubble3D val="0"/>
            <c:spPr>
              <a:gradFill rotWithShape="1">
                <a:gsLst>
                  <a:gs pos="17000">
                    <a:schemeClr val="bg1">
                      <a:lumMod val="91000"/>
                    </a:schemeClr>
                  </a:gs>
                  <a:gs pos="100000">
                    <a:schemeClr val="bg1">
                      <a:lumMod val="65000"/>
                    </a:schemeClr>
                  </a:gs>
                </a:gsLst>
                <a:lin ang="5400000" scaled="1"/>
              </a:gradFill>
              <a:ln w="9525" cap="flat" cmpd="sng" algn="ctr">
                <a:solidFill>
                  <a:schemeClr val="bg1">
                    <a:lumMod val="75000"/>
                  </a:schemeClr>
                </a:solidFill>
                <a:round/>
              </a:ln>
              <a:effectLst>
                <a:outerShdw blurRad="40000" dist="20000" dir="5400000" rotWithShape="0">
                  <a:srgbClr val="000000">
                    <a:alpha val="38000"/>
                  </a:srgbClr>
                </a:outerShdw>
              </a:effectLst>
              <a:sp3d contourW="9525">
                <a:contourClr>
                  <a:schemeClr val="bg1">
                    <a:lumMod val="75000"/>
                  </a:schemeClr>
                </a:contourClr>
              </a:sp3d>
            </c:spPr>
            <c:extLst>
              <c:ext xmlns:c16="http://schemas.microsoft.com/office/drawing/2014/chart" uri="{C3380CC4-5D6E-409C-BE32-E72D297353CC}">
                <c16:uniqueId val="{00000003-8A97-45B6-9E75-8973F31E8FAC}"/>
              </c:ext>
            </c:extLst>
          </c:dPt>
          <c:dLbls>
            <c:dLbl>
              <c:idx val="0"/>
              <c:layout>
                <c:manualLayout>
                  <c:x val="1.2944983818770227E-2"/>
                  <c:y val="-8.487556272013328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A97-45B6-9E75-8973F31E8FAC}"/>
                </c:ext>
              </c:extLst>
            </c:dLbl>
            <c:dLbl>
              <c:idx val="1"/>
              <c:layout>
                <c:manualLayout>
                  <c:x val="2.3300970873786311E-2"/>
                  <c:y val="-4.629629629629671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A97-45B6-9E75-8973F31E8FA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'Get Pivot'!$E$43:$F$43</c:f>
              <c:strCache>
                <c:ptCount val="2"/>
                <c:pt idx="0">
                  <c:v>Support</c:v>
                </c:pt>
                <c:pt idx="1">
                  <c:v>Oppose</c:v>
                </c:pt>
              </c:strCache>
            </c:strRef>
          </c:cat>
          <c:val>
            <c:numRef>
              <c:f>'Get Pivot'!$B$41:$C$41</c:f>
              <c:numCache>
                <c:formatCode>0.00%</c:formatCode>
                <c:ptCount val="2"/>
                <c:pt idx="0">
                  <c:v>0.79390000000000005</c:v>
                </c:pt>
                <c:pt idx="1">
                  <c:v>5.4800000000000001E-2</c:v>
                </c:pt>
              </c:numCache>
            </c:numRef>
          </c:val>
          <c:extLst>
            <c:ext xmlns:c16="http://schemas.microsoft.com/office/drawing/2014/chart" uri="{C3380CC4-5D6E-409C-BE32-E72D297353CC}">
              <c16:uniqueId val="{00000004-8A97-45B6-9E75-8973F31E8FAC}"/>
            </c:ext>
          </c:extLst>
        </c:ser>
        <c:dLbls>
          <c:showLegendKey val="0"/>
          <c:showVal val="0"/>
          <c:showCatName val="0"/>
          <c:showSerName val="0"/>
          <c:showPercent val="0"/>
          <c:showBubbleSize val="0"/>
        </c:dLbls>
        <c:gapWidth val="150"/>
        <c:shape val="box"/>
        <c:axId val="671311520"/>
        <c:axId val="671315784"/>
        <c:axId val="0"/>
      </c:bar3DChart>
      <c:catAx>
        <c:axId val="671311520"/>
        <c:scaling>
          <c:orientation val="maxMin"/>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50000"/>
                    <a:lumOff val="50000"/>
                  </a:schemeClr>
                </a:solidFill>
                <a:latin typeface="+mn-lt"/>
                <a:ea typeface="+mn-ea"/>
                <a:cs typeface="+mn-cs"/>
              </a:defRPr>
            </a:pPr>
            <a:endParaRPr lang="en-US"/>
          </a:p>
        </c:txPr>
        <c:crossAx val="671315784"/>
        <c:crossesAt val="0"/>
        <c:auto val="1"/>
        <c:lblAlgn val="ctr"/>
        <c:lblOffset val="100"/>
        <c:noMultiLvlLbl val="0"/>
      </c:catAx>
      <c:valAx>
        <c:axId val="671315784"/>
        <c:scaling>
          <c:orientation val="minMax"/>
          <c:max val="0.9"/>
        </c:scaling>
        <c:delete val="0"/>
        <c:axPos val="t"/>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671311520"/>
        <c:crosses val="autoZero"/>
        <c:crossBetween val="between"/>
        <c:maj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000" b="0" i="0" u="none" strike="noStrike" kern="1200" cap="none" spc="20" baseline="0">
              <a:solidFill>
                <a:schemeClr val="tx1">
                  <a:lumMod val="50000"/>
                  <a:lumOff val="50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0700119161662655"/>
          <c:y val="0.22161500000000001"/>
          <c:w val="0.86925993597981266"/>
          <c:h val="0.70077388888888892"/>
        </c:manualLayout>
      </c:layout>
      <c:bar3DChart>
        <c:barDir val="bar"/>
        <c:grouping val="clustered"/>
        <c:varyColors val="0"/>
        <c:ser>
          <c:idx val="0"/>
          <c:order val="0"/>
          <c:tx>
            <c:strRef>
              <c:f>'Get Pivot'!$A$43</c:f>
              <c:strCache>
                <c:ptCount val="1"/>
                <c:pt idx="0">
                  <c:v>Great Britain support for cigarette packs to include inserts with government info about quitting</c:v>
                </c:pt>
              </c:strCache>
            </c:strRef>
          </c:tx>
          <c:spPr>
            <a:gradFill rotWithShape="1">
              <a:gsLst>
                <a:gs pos="0">
                  <a:srgbClr val="FCDCB2"/>
                </a:gs>
                <a:gs pos="100000">
                  <a:srgbClr val="F7971D"/>
                </a:gs>
              </a:gsLst>
              <a:lin ang="5400000" scaled="1"/>
            </a:gradFill>
            <a:ln w="9525" cap="flat" cmpd="sng" algn="ctr">
              <a:solidFill>
                <a:srgbClr val="FCDCB2"/>
              </a:solidFill>
              <a:round/>
            </a:ln>
            <a:effectLst>
              <a:outerShdw blurRad="40000" dist="20000" dir="5400000" rotWithShape="0">
                <a:srgbClr val="000000">
                  <a:alpha val="38000"/>
                </a:srgbClr>
              </a:outerShdw>
            </a:effectLst>
            <a:sp3d contourW="9525">
              <a:contourClr>
                <a:srgbClr val="FCDCB2"/>
              </a:contourClr>
            </a:sp3d>
          </c:spPr>
          <c:invertIfNegative val="0"/>
          <c:dPt>
            <c:idx val="0"/>
            <c:invertIfNegative val="0"/>
            <c:bubble3D val="0"/>
            <c:extLst>
              <c:ext xmlns:c16="http://schemas.microsoft.com/office/drawing/2014/chart" uri="{C3380CC4-5D6E-409C-BE32-E72D297353CC}">
                <c16:uniqueId val="{00000001-20C4-4116-A1F2-BCFE10FEC543}"/>
              </c:ext>
            </c:extLst>
          </c:dPt>
          <c:dPt>
            <c:idx val="1"/>
            <c:invertIfNegative val="0"/>
            <c:bubble3D val="0"/>
            <c:spPr>
              <a:gradFill rotWithShape="1">
                <a:gsLst>
                  <a:gs pos="25000">
                    <a:srgbClr val="E8E8E8"/>
                  </a:gs>
                  <a:gs pos="100000">
                    <a:schemeClr val="bg1">
                      <a:lumMod val="65000"/>
                    </a:schemeClr>
                  </a:gs>
                </a:gsLst>
                <a:lin ang="5400000" scaled="1"/>
              </a:gradFill>
              <a:ln w="9525" cap="flat" cmpd="sng" algn="ctr">
                <a:noFill/>
                <a:round/>
              </a:ln>
              <a:effectLst>
                <a:outerShdw blurRad="40000" dist="20000" dir="5400000" rotWithShape="0">
                  <a:srgbClr val="000000">
                    <a:alpha val="38000"/>
                  </a:srgbClr>
                </a:outerShdw>
              </a:effectLst>
              <a:sp3d>
                <a:contourClr>
                  <a:srgbClr val="FCDCB2"/>
                </a:contourClr>
              </a:sp3d>
            </c:spPr>
            <c:extLst>
              <c:ext xmlns:c16="http://schemas.microsoft.com/office/drawing/2014/chart" uri="{C3380CC4-5D6E-409C-BE32-E72D297353CC}">
                <c16:uniqueId val="{00000003-20C4-4116-A1F2-BCFE10FEC543}"/>
              </c:ext>
            </c:extLst>
          </c:dPt>
          <c:dLbls>
            <c:dLbl>
              <c:idx val="0"/>
              <c:layout>
                <c:manualLayout>
                  <c:x val="1.2944983818770227E-2"/>
                  <c:y val="-8.487556272013328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0C4-4116-A1F2-BCFE10FEC543}"/>
                </c:ext>
              </c:extLst>
            </c:dLbl>
            <c:dLbl>
              <c:idx val="1"/>
              <c:layout>
                <c:manualLayout>
                  <c:x val="2.3300970873786311E-2"/>
                  <c:y val="-4.629629629629671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0C4-4116-A1F2-BCFE10FEC543}"/>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'Get Pivot'!$E$42:$F$42</c:f>
              <c:strCache>
                <c:ptCount val="2"/>
                <c:pt idx="0">
                  <c:v>Support</c:v>
                </c:pt>
                <c:pt idx="1">
                  <c:v>Oppose</c:v>
                </c:pt>
              </c:strCache>
            </c:strRef>
          </c:cat>
          <c:val>
            <c:numRef>
              <c:f>'Get Pivot'!$B$43:$C$43</c:f>
              <c:numCache>
                <c:formatCode>0.00%</c:formatCode>
                <c:ptCount val="2"/>
                <c:pt idx="0">
                  <c:v>0.71389999999999998</c:v>
                </c:pt>
                <c:pt idx="1">
                  <c:v>7.2400000000000006E-2</c:v>
                </c:pt>
              </c:numCache>
            </c:numRef>
          </c:val>
          <c:extLst>
            <c:ext xmlns:c16="http://schemas.microsoft.com/office/drawing/2014/chart" uri="{C3380CC4-5D6E-409C-BE32-E72D297353CC}">
              <c16:uniqueId val="{00000004-20C4-4116-A1F2-BCFE10FEC543}"/>
            </c:ext>
          </c:extLst>
        </c:ser>
        <c:dLbls>
          <c:showLegendKey val="0"/>
          <c:showVal val="0"/>
          <c:showCatName val="0"/>
          <c:showSerName val="0"/>
          <c:showPercent val="0"/>
          <c:showBubbleSize val="0"/>
        </c:dLbls>
        <c:gapWidth val="150"/>
        <c:shape val="box"/>
        <c:axId val="671311520"/>
        <c:axId val="671315784"/>
        <c:axId val="0"/>
      </c:bar3DChart>
      <c:catAx>
        <c:axId val="671311520"/>
        <c:scaling>
          <c:orientation val="maxMin"/>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50000"/>
                    <a:lumOff val="50000"/>
                  </a:schemeClr>
                </a:solidFill>
                <a:latin typeface="+mn-lt"/>
                <a:ea typeface="+mn-ea"/>
                <a:cs typeface="+mn-cs"/>
              </a:defRPr>
            </a:pPr>
            <a:endParaRPr lang="en-US"/>
          </a:p>
        </c:txPr>
        <c:crossAx val="671315784"/>
        <c:crossesAt val="0"/>
        <c:auto val="1"/>
        <c:lblAlgn val="ctr"/>
        <c:lblOffset val="100"/>
        <c:noMultiLvlLbl val="0"/>
      </c:catAx>
      <c:valAx>
        <c:axId val="671315784"/>
        <c:scaling>
          <c:orientation val="minMax"/>
          <c:max val="0.9"/>
        </c:scaling>
        <c:delete val="0"/>
        <c:axPos val="t"/>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671311520"/>
        <c:crosses val="autoZero"/>
        <c:crossBetween val="between"/>
        <c:maj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000" b="0" i="0" u="none" strike="noStrike" kern="1200" cap="none" spc="20" baseline="0">
              <a:solidFill>
                <a:schemeClr val="tx1">
                  <a:lumMod val="50000"/>
                  <a:lumOff val="50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0700119161662655"/>
          <c:y val="0.22867055555555554"/>
          <c:w val="0.86925993597981266"/>
          <c:h val="0.69371833333333333"/>
        </c:manualLayout>
      </c:layout>
      <c:bar3DChart>
        <c:barDir val="bar"/>
        <c:grouping val="clustered"/>
        <c:varyColors val="0"/>
        <c:ser>
          <c:idx val="0"/>
          <c:order val="0"/>
          <c:tx>
            <c:strRef>
              <c:f>'Get Pivot'!$A$49</c:f>
              <c:strCache>
                <c:ptCount val="1"/>
                <c:pt idx="0">
                  <c:v>Great Britain support for banning names of sweets, cartoons and bright colours on vape packaging</c:v>
                </c:pt>
              </c:strCache>
            </c:strRef>
          </c:tx>
          <c:spPr>
            <a:gradFill rotWithShape="1">
              <a:gsLst>
                <a:gs pos="0">
                  <a:schemeClr val="accent6">
                    <a:tint val="50000"/>
                    <a:satMod val="300000"/>
                  </a:schemeClr>
                </a:gs>
                <a:gs pos="35000">
                  <a:schemeClr val="accent6">
                    <a:tint val="37000"/>
                    <a:satMod val="300000"/>
                  </a:schemeClr>
                </a:gs>
                <a:gs pos="100000">
                  <a:schemeClr val="accent6">
                    <a:tint val="15000"/>
                    <a:satMod val="350000"/>
                  </a:schemeClr>
                </a:gs>
              </a:gsLst>
              <a:lin ang="16200000" scaled="1"/>
            </a:gradFill>
            <a:ln w="9525" cap="flat" cmpd="sng" algn="ctr">
              <a:solidFill>
                <a:schemeClr val="accent6">
                  <a:shade val="95000"/>
                </a:schemeClr>
              </a:solidFill>
              <a:round/>
            </a:ln>
            <a:effectLst>
              <a:outerShdw blurRad="40000" dist="20000" dir="5400000" rotWithShape="0">
                <a:srgbClr val="000000">
                  <a:alpha val="38000"/>
                </a:srgbClr>
              </a:outerShdw>
            </a:effectLst>
            <a:sp3d contourW="9525">
              <a:contourClr>
                <a:schemeClr val="accent6">
                  <a:shade val="95000"/>
                </a:schemeClr>
              </a:contourClr>
            </a:sp3d>
          </c:spPr>
          <c:invertIfNegative val="0"/>
          <c:dPt>
            <c:idx val="0"/>
            <c:invertIfNegative val="0"/>
            <c:bubble3D val="0"/>
            <c:spPr>
              <a:gradFill rotWithShape="1">
                <a:gsLst>
                  <a:gs pos="0">
                    <a:srgbClr val="FCDCB2">
                      <a:lumMod val="99000"/>
                    </a:srgbClr>
                  </a:gs>
                  <a:gs pos="100000">
                    <a:srgbClr val="F7971D"/>
                  </a:gs>
                </a:gsLst>
                <a:lin ang="5400000" scaled="1"/>
              </a:gradFill>
              <a:ln w="9525" cap="flat" cmpd="sng" algn="ctr">
                <a:solidFill>
                  <a:srgbClr val="FCDCB2"/>
                </a:solidFill>
                <a:round/>
              </a:ln>
              <a:effectLst>
                <a:outerShdw blurRad="40000" dist="20000" dir="5400000" rotWithShape="0">
                  <a:srgbClr val="000000">
                    <a:alpha val="38000"/>
                  </a:srgbClr>
                </a:outerShdw>
              </a:effectLst>
              <a:sp3d contourW="9525">
                <a:contourClr>
                  <a:srgbClr val="FCDCB2"/>
                </a:contourClr>
              </a:sp3d>
            </c:spPr>
            <c:extLst>
              <c:ext xmlns:c16="http://schemas.microsoft.com/office/drawing/2014/chart" uri="{C3380CC4-5D6E-409C-BE32-E72D297353CC}">
                <c16:uniqueId val="{00000007-A1C3-4B45-A021-154D3830C8E0}"/>
              </c:ext>
            </c:extLst>
          </c:dPt>
          <c:dPt>
            <c:idx val="1"/>
            <c:invertIfNegative val="0"/>
            <c:bubble3D val="0"/>
            <c:spPr>
              <a:gradFill rotWithShape="1">
                <a:gsLst>
                  <a:gs pos="22000">
                    <a:srgbClr val="E8E8E8"/>
                  </a:gs>
                  <a:gs pos="100000">
                    <a:schemeClr val="bg1">
                      <a:lumMod val="65000"/>
                    </a:schemeClr>
                  </a:gs>
                </a:gsLst>
                <a:lin ang="5400000" scaled="1"/>
              </a:gradFill>
              <a:ln w="9525" cap="flat" cmpd="sng" algn="ctr">
                <a:noFill/>
                <a:round/>
              </a:ln>
              <a:effectLst>
                <a:outerShdw blurRad="40000" dist="20000" dir="5400000" rotWithShape="0">
                  <a:srgbClr val="000000">
                    <a:alpha val="38000"/>
                  </a:srgbClr>
                </a:outerShdw>
              </a:effectLst>
              <a:sp3d/>
            </c:spPr>
            <c:extLst>
              <c:ext xmlns:c16="http://schemas.microsoft.com/office/drawing/2014/chart" uri="{C3380CC4-5D6E-409C-BE32-E72D297353CC}">
                <c16:uniqueId val="{00000008-A1C3-4B45-A021-154D3830C8E0}"/>
              </c:ext>
            </c:extLst>
          </c:dPt>
          <c:dLbls>
            <c:dLbl>
              <c:idx val="0"/>
              <c:layout>
                <c:manualLayout>
                  <c:x val="1.7683448371889482E-2"/>
                  <c:y val="7.063030596269941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1C3-4B45-A021-154D3830C8E0}"/>
                </c:ext>
              </c:extLst>
            </c:dLbl>
            <c:dLbl>
              <c:idx val="1"/>
              <c:layout>
                <c:manualLayout>
                  <c:x val="2.2735862192429335E-2"/>
                  <c:y val="7.063030596269941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1C3-4B45-A021-154D3830C8E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'Get Pivot'!$E$49:$F$49</c:f>
              <c:strCache>
                <c:ptCount val="2"/>
                <c:pt idx="0">
                  <c:v>Support</c:v>
                </c:pt>
                <c:pt idx="1">
                  <c:v>Oppose</c:v>
                </c:pt>
              </c:strCache>
            </c:strRef>
          </c:cat>
          <c:val>
            <c:numRef>
              <c:f>'Get Pivot'!$B$49:$C$49</c:f>
              <c:numCache>
                <c:formatCode>0.00%</c:formatCode>
                <c:ptCount val="2"/>
                <c:pt idx="0">
                  <c:v>0.81950000000000001</c:v>
                </c:pt>
                <c:pt idx="1">
                  <c:v>4.7100000000000003E-2</c:v>
                </c:pt>
              </c:numCache>
            </c:numRef>
          </c:val>
          <c:extLst>
            <c:ext xmlns:c16="http://schemas.microsoft.com/office/drawing/2014/chart" uri="{C3380CC4-5D6E-409C-BE32-E72D297353CC}">
              <c16:uniqueId val="{00000006-A1C3-4B45-A021-154D3830C8E0}"/>
            </c:ext>
          </c:extLst>
        </c:ser>
        <c:dLbls>
          <c:showLegendKey val="0"/>
          <c:showVal val="0"/>
          <c:showCatName val="0"/>
          <c:showSerName val="0"/>
          <c:showPercent val="0"/>
          <c:showBubbleSize val="0"/>
        </c:dLbls>
        <c:gapWidth val="150"/>
        <c:shape val="box"/>
        <c:axId val="671311520"/>
        <c:axId val="671315784"/>
        <c:axId val="0"/>
      </c:bar3DChart>
      <c:catAx>
        <c:axId val="671311520"/>
        <c:scaling>
          <c:orientation val="maxMin"/>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50000"/>
                    <a:lumOff val="50000"/>
                  </a:schemeClr>
                </a:solidFill>
                <a:latin typeface="+mn-lt"/>
                <a:ea typeface="+mn-ea"/>
                <a:cs typeface="+mn-cs"/>
              </a:defRPr>
            </a:pPr>
            <a:endParaRPr lang="en-US"/>
          </a:p>
        </c:txPr>
        <c:crossAx val="671315784"/>
        <c:crossesAt val="0"/>
        <c:auto val="1"/>
        <c:lblAlgn val="ctr"/>
        <c:lblOffset val="100"/>
        <c:noMultiLvlLbl val="0"/>
      </c:catAx>
      <c:valAx>
        <c:axId val="671315784"/>
        <c:scaling>
          <c:orientation val="minMax"/>
          <c:max val="0.9"/>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671311520"/>
        <c:crosses val="autoZero"/>
        <c:crossBetween val="between"/>
        <c:majorUnit val="0.1"/>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000" b="0" i="0" u="none" strike="noStrike" kern="1200" cap="none" spc="20" baseline="0">
              <a:solidFill>
                <a:schemeClr val="tx1">
                  <a:lumMod val="50000"/>
                  <a:lumOff val="50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0700119161662655"/>
          <c:y val="0.22867055555555554"/>
          <c:w val="0.86925993597981266"/>
          <c:h val="0.69371833333333333"/>
        </c:manualLayout>
      </c:layout>
      <c:bar3DChart>
        <c:barDir val="bar"/>
        <c:grouping val="clustered"/>
        <c:varyColors val="0"/>
        <c:ser>
          <c:idx val="0"/>
          <c:order val="0"/>
          <c:tx>
            <c:strRef>
              <c:f>'Get Pivot'!$A$48</c:f>
              <c:strCache>
                <c:ptCount val="1"/>
                <c:pt idx="0">
                  <c:v>Great Britain support for banning the sale and import of disposable vapes (e-cigarettes)</c:v>
                </c:pt>
              </c:strCache>
            </c:strRef>
          </c:tx>
          <c:spPr>
            <a:gradFill rotWithShape="1">
              <a:gsLst>
                <a:gs pos="0">
                  <a:schemeClr val="accent6">
                    <a:tint val="50000"/>
                    <a:satMod val="300000"/>
                  </a:schemeClr>
                </a:gs>
                <a:gs pos="35000">
                  <a:schemeClr val="accent6">
                    <a:tint val="37000"/>
                    <a:satMod val="300000"/>
                  </a:schemeClr>
                </a:gs>
                <a:gs pos="100000">
                  <a:schemeClr val="accent6">
                    <a:tint val="15000"/>
                    <a:satMod val="350000"/>
                  </a:schemeClr>
                </a:gs>
              </a:gsLst>
              <a:lin ang="16200000" scaled="1"/>
            </a:gradFill>
            <a:ln w="9525" cap="flat" cmpd="sng" algn="ctr">
              <a:solidFill>
                <a:schemeClr val="accent6">
                  <a:shade val="95000"/>
                </a:schemeClr>
              </a:solidFill>
              <a:round/>
            </a:ln>
            <a:effectLst>
              <a:outerShdw blurRad="40000" dist="20000" dir="5400000" rotWithShape="0">
                <a:srgbClr val="000000">
                  <a:alpha val="38000"/>
                </a:srgbClr>
              </a:outerShdw>
            </a:effectLst>
            <a:sp3d contourW="9525">
              <a:contourClr>
                <a:schemeClr val="accent6">
                  <a:shade val="95000"/>
                </a:schemeClr>
              </a:contourClr>
            </a:sp3d>
          </c:spPr>
          <c:invertIfNegative val="0"/>
          <c:dPt>
            <c:idx val="0"/>
            <c:invertIfNegative val="0"/>
            <c:bubble3D val="0"/>
            <c:spPr>
              <a:gradFill rotWithShape="1">
                <a:gsLst>
                  <a:gs pos="0">
                    <a:srgbClr val="FCDCB2"/>
                  </a:gs>
                  <a:gs pos="100000">
                    <a:srgbClr val="F7971D"/>
                  </a:gs>
                </a:gsLst>
                <a:lin ang="5400000" scaled="1"/>
              </a:gradFill>
              <a:ln w="9525" cap="flat" cmpd="sng" algn="ctr">
                <a:solidFill>
                  <a:srgbClr val="FCDCB2"/>
                </a:solidFill>
                <a:round/>
              </a:ln>
              <a:effectLst>
                <a:outerShdw blurRad="40000" dist="20000" dir="5400000" rotWithShape="0">
                  <a:srgbClr val="000000">
                    <a:alpha val="38000"/>
                  </a:srgbClr>
                </a:outerShdw>
              </a:effectLst>
              <a:sp3d contourW="9525">
                <a:contourClr>
                  <a:srgbClr val="FCDCB2"/>
                </a:contourClr>
              </a:sp3d>
            </c:spPr>
            <c:extLst>
              <c:ext xmlns:c16="http://schemas.microsoft.com/office/drawing/2014/chart" uri="{C3380CC4-5D6E-409C-BE32-E72D297353CC}">
                <c16:uniqueId val="{00000007-FFD6-4D93-ACDA-CED3E05BACB3}"/>
              </c:ext>
            </c:extLst>
          </c:dPt>
          <c:dPt>
            <c:idx val="1"/>
            <c:invertIfNegative val="0"/>
            <c:bubble3D val="0"/>
            <c:spPr>
              <a:gradFill rotWithShape="1">
                <a:gsLst>
                  <a:gs pos="35000">
                    <a:srgbClr val="E8E8E8"/>
                  </a:gs>
                  <a:gs pos="100000">
                    <a:schemeClr val="bg1">
                      <a:lumMod val="65000"/>
                    </a:schemeClr>
                  </a:gs>
                </a:gsLst>
                <a:lin ang="5400000" scaled="0"/>
              </a:gradFill>
              <a:ln w="9525" cap="flat" cmpd="sng" algn="ctr">
                <a:noFill/>
                <a:round/>
              </a:ln>
              <a:effectLst>
                <a:outerShdw blurRad="40000" dist="20000" dir="5400000" rotWithShape="0">
                  <a:srgbClr val="000000">
                    <a:alpha val="38000"/>
                  </a:srgbClr>
                </a:outerShdw>
              </a:effectLst>
              <a:sp3d/>
            </c:spPr>
            <c:extLst>
              <c:ext xmlns:c16="http://schemas.microsoft.com/office/drawing/2014/chart" uri="{C3380CC4-5D6E-409C-BE32-E72D297353CC}">
                <c16:uniqueId val="{00000006-FFD6-4D93-ACDA-CED3E05BACB3}"/>
              </c:ext>
            </c:extLst>
          </c:dPt>
          <c:dLbls>
            <c:dLbl>
              <c:idx val="0"/>
              <c:layout>
                <c:manualLayout>
                  <c:x val="2.5271645313452971E-2"/>
                  <c:y val="7.070521492715135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FD6-4D93-ACDA-CED3E05BACB3}"/>
                </c:ext>
              </c:extLst>
            </c:dLbl>
            <c:dLbl>
              <c:idx val="1"/>
              <c:layout>
                <c:manualLayout>
                  <c:x val="2.7798809844798222E-2"/>
                  <c:y val="1.296247299305027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FD6-4D93-ACDA-CED3E05BACB3}"/>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'Get Pivot'!$E$48:$F$48</c:f>
              <c:strCache>
                <c:ptCount val="2"/>
                <c:pt idx="0">
                  <c:v>Support</c:v>
                </c:pt>
                <c:pt idx="1">
                  <c:v>Oppose</c:v>
                </c:pt>
              </c:strCache>
            </c:strRef>
          </c:cat>
          <c:val>
            <c:numRef>
              <c:f>'Get Pivot'!$B$48:$C$48</c:f>
              <c:numCache>
                <c:formatCode>0.00%</c:formatCode>
                <c:ptCount val="2"/>
                <c:pt idx="0">
                  <c:v>0.80489999999999995</c:v>
                </c:pt>
                <c:pt idx="1">
                  <c:v>6.7100000000000007E-2</c:v>
                </c:pt>
              </c:numCache>
            </c:numRef>
          </c:val>
          <c:extLst>
            <c:ext xmlns:c16="http://schemas.microsoft.com/office/drawing/2014/chart" uri="{C3380CC4-5D6E-409C-BE32-E72D297353CC}">
              <c16:uniqueId val="{00000005-FFD6-4D93-ACDA-CED3E05BACB3}"/>
            </c:ext>
          </c:extLst>
        </c:ser>
        <c:dLbls>
          <c:showLegendKey val="0"/>
          <c:showVal val="0"/>
          <c:showCatName val="0"/>
          <c:showSerName val="0"/>
          <c:showPercent val="0"/>
          <c:showBubbleSize val="0"/>
        </c:dLbls>
        <c:gapWidth val="150"/>
        <c:shape val="box"/>
        <c:axId val="671311520"/>
        <c:axId val="671315784"/>
        <c:axId val="0"/>
      </c:bar3DChart>
      <c:catAx>
        <c:axId val="671311520"/>
        <c:scaling>
          <c:orientation val="maxMin"/>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50000"/>
                    <a:lumOff val="50000"/>
                  </a:schemeClr>
                </a:solidFill>
                <a:latin typeface="+mn-lt"/>
                <a:ea typeface="+mn-ea"/>
                <a:cs typeface="+mn-cs"/>
              </a:defRPr>
            </a:pPr>
            <a:endParaRPr lang="en-US"/>
          </a:p>
        </c:txPr>
        <c:crossAx val="671315784"/>
        <c:crossesAt val="0"/>
        <c:auto val="1"/>
        <c:lblAlgn val="ctr"/>
        <c:lblOffset val="100"/>
        <c:noMultiLvlLbl val="0"/>
      </c:catAx>
      <c:valAx>
        <c:axId val="671315784"/>
        <c:scaling>
          <c:orientation val="minMax"/>
          <c:max val="0.9"/>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671311520"/>
        <c:crosses val="autoZero"/>
        <c:crossBetween val="between"/>
        <c:majorUnit val="0.1"/>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447699552261851E-2"/>
          <c:y val="6.2628709872804347E-2"/>
          <c:w val="0.86925993597981266"/>
          <c:h val="0.73432686285357041"/>
        </c:manualLayout>
      </c:layout>
      <c:lineChart>
        <c:grouping val="standard"/>
        <c:varyColors val="0"/>
        <c:ser>
          <c:idx val="0"/>
          <c:order val="0"/>
          <c:tx>
            <c:strRef>
              <c:f>'Get Pivot'!$D$11</c:f>
              <c:strCache>
                <c:ptCount val="1"/>
                <c:pt idx="0">
                  <c:v>Too Much</c:v>
                </c:pt>
              </c:strCache>
            </c:strRef>
          </c:tx>
          <c:spPr>
            <a:ln w="15875" cap="rnd">
              <a:solidFill>
                <a:srgbClr val="8064A2"/>
              </a:solidFill>
              <a:round/>
            </a:ln>
            <a:effectLst>
              <a:outerShdw blurRad="40000" dist="20000" dir="5400000" rotWithShape="0">
                <a:srgbClr val="000000">
                  <a:alpha val="38000"/>
                </a:srgbClr>
              </a:outerShdw>
            </a:effectLst>
          </c:spPr>
          <c:marker>
            <c:symbol val="none"/>
          </c:marker>
          <c:dPt>
            <c:idx val="0"/>
            <c:marker>
              <c:symbol val="none"/>
            </c:marker>
            <c:bubble3D val="0"/>
            <c:extLst>
              <c:ext xmlns:c16="http://schemas.microsoft.com/office/drawing/2014/chart" uri="{C3380CC4-5D6E-409C-BE32-E72D297353CC}">
                <c16:uniqueId val="{00000000-5127-407D-9280-6065430CA5B5}"/>
              </c:ext>
            </c:extLst>
          </c:dPt>
          <c:dPt>
            <c:idx val="1"/>
            <c:marker>
              <c:symbol val="none"/>
            </c:marker>
            <c:bubble3D val="0"/>
            <c:spPr>
              <a:ln w="15875" cap="flat" cmpd="sng" algn="ctr">
                <a:solidFill>
                  <a:srgbClr val="8064A2"/>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2-5127-407D-9280-6065430CA5B5}"/>
              </c:ext>
            </c:extLst>
          </c:dPt>
          <c:dLbls>
            <c:dLbl>
              <c:idx val="0"/>
              <c:delete val="1"/>
              <c:extLst>
                <c:ext xmlns:c15="http://schemas.microsoft.com/office/drawing/2012/chart" uri="{CE6537A1-D6FC-4f65-9D91-7224C49458BB}"/>
                <c:ext xmlns:c16="http://schemas.microsoft.com/office/drawing/2014/chart" uri="{C3380CC4-5D6E-409C-BE32-E72D297353CC}">
                  <c16:uniqueId val="{00000000-5127-407D-9280-6065430CA5B5}"/>
                </c:ext>
              </c:extLst>
            </c:dLbl>
            <c:dLbl>
              <c:idx val="1"/>
              <c:delete val="1"/>
              <c:extLst>
                <c:ext xmlns:c15="http://schemas.microsoft.com/office/drawing/2012/chart" uri="{CE6537A1-D6FC-4f65-9D91-7224C49458BB}"/>
                <c:ext xmlns:c16="http://schemas.microsoft.com/office/drawing/2014/chart" uri="{C3380CC4-5D6E-409C-BE32-E72D297353CC}">
                  <c16:uniqueId val="{00000002-5127-407D-9280-6065430CA5B5}"/>
                </c:ext>
              </c:extLst>
            </c:dLbl>
            <c:dLbl>
              <c:idx val="2"/>
              <c:delete val="1"/>
              <c:extLst>
                <c:ext xmlns:c15="http://schemas.microsoft.com/office/drawing/2012/chart" uri="{CE6537A1-D6FC-4f65-9D91-7224C49458BB}"/>
                <c:ext xmlns:c16="http://schemas.microsoft.com/office/drawing/2014/chart" uri="{C3380CC4-5D6E-409C-BE32-E72D297353CC}">
                  <c16:uniqueId val="{00000043-5127-407D-9280-6065430CA5B5}"/>
                </c:ext>
              </c:extLst>
            </c:dLbl>
            <c:dLbl>
              <c:idx val="3"/>
              <c:delete val="1"/>
              <c:extLst>
                <c:ext xmlns:c15="http://schemas.microsoft.com/office/drawing/2012/chart" uri="{CE6537A1-D6FC-4f65-9D91-7224C49458BB}"/>
                <c:ext xmlns:c16="http://schemas.microsoft.com/office/drawing/2014/chart" uri="{C3380CC4-5D6E-409C-BE32-E72D297353CC}">
                  <c16:uniqueId val="{00000046-5127-407D-9280-6065430CA5B5}"/>
                </c:ext>
              </c:extLst>
            </c:dLbl>
            <c:dLbl>
              <c:idx val="4"/>
              <c:delete val="1"/>
              <c:extLst>
                <c:ext xmlns:c15="http://schemas.microsoft.com/office/drawing/2012/chart" uri="{CE6537A1-D6FC-4f65-9D91-7224C49458BB}"/>
                <c:ext xmlns:c16="http://schemas.microsoft.com/office/drawing/2014/chart" uri="{C3380CC4-5D6E-409C-BE32-E72D297353CC}">
                  <c16:uniqueId val="{0000003E-5127-407D-9280-6065430CA5B5}"/>
                </c:ext>
              </c:extLst>
            </c:dLbl>
            <c:dLbl>
              <c:idx val="5"/>
              <c:delete val="1"/>
              <c:extLst>
                <c:ext xmlns:c15="http://schemas.microsoft.com/office/drawing/2012/chart" uri="{CE6537A1-D6FC-4f65-9D91-7224C49458BB}"/>
                <c:ext xmlns:c16="http://schemas.microsoft.com/office/drawing/2014/chart" uri="{C3380CC4-5D6E-409C-BE32-E72D297353CC}">
                  <c16:uniqueId val="{0000003D-5127-407D-9280-6065430CA5B5}"/>
                </c:ext>
              </c:extLst>
            </c:dLbl>
            <c:dLbl>
              <c:idx val="6"/>
              <c:delete val="1"/>
              <c:extLst>
                <c:ext xmlns:c15="http://schemas.microsoft.com/office/drawing/2012/chart" uri="{CE6537A1-D6FC-4f65-9D91-7224C49458BB}"/>
                <c:ext xmlns:c16="http://schemas.microsoft.com/office/drawing/2014/chart" uri="{C3380CC4-5D6E-409C-BE32-E72D297353CC}">
                  <c16:uniqueId val="{00000021-5127-407D-9280-6065430CA5B5}"/>
                </c:ext>
              </c:extLst>
            </c:dLbl>
            <c:dLbl>
              <c:idx val="7"/>
              <c:delete val="1"/>
              <c:extLst>
                <c:ext xmlns:c15="http://schemas.microsoft.com/office/drawing/2012/chart" uri="{CE6537A1-D6FC-4f65-9D91-7224C49458BB}"/>
                <c:ext xmlns:c16="http://schemas.microsoft.com/office/drawing/2014/chart" uri="{C3380CC4-5D6E-409C-BE32-E72D297353CC}">
                  <c16:uniqueId val="{00000023-5127-407D-9280-6065430CA5B5}"/>
                </c:ext>
              </c:extLst>
            </c:dLbl>
            <c:dLbl>
              <c:idx val="8"/>
              <c:delete val="1"/>
              <c:extLst>
                <c:ext xmlns:c15="http://schemas.microsoft.com/office/drawing/2012/chart" uri="{CE6537A1-D6FC-4f65-9D91-7224C49458BB}"/>
                <c:ext xmlns:c16="http://schemas.microsoft.com/office/drawing/2014/chart" uri="{C3380CC4-5D6E-409C-BE32-E72D297353CC}">
                  <c16:uniqueId val="{00000025-5127-407D-9280-6065430CA5B5}"/>
                </c:ext>
              </c:extLst>
            </c:dLbl>
            <c:dLbl>
              <c:idx val="9"/>
              <c:delete val="1"/>
              <c:extLst>
                <c:ext xmlns:c15="http://schemas.microsoft.com/office/drawing/2012/chart" uri="{CE6537A1-D6FC-4f65-9D91-7224C49458BB}"/>
                <c:ext xmlns:c16="http://schemas.microsoft.com/office/drawing/2014/chart" uri="{C3380CC4-5D6E-409C-BE32-E72D297353CC}">
                  <c16:uniqueId val="{00000036-5127-407D-9280-6065430CA5B5}"/>
                </c:ext>
              </c:extLst>
            </c:dLbl>
            <c:dLbl>
              <c:idx val="10"/>
              <c:delete val="1"/>
              <c:extLst>
                <c:ext xmlns:c15="http://schemas.microsoft.com/office/drawing/2012/chart" uri="{CE6537A1-D6FC-4f65-9D91-7224C49458BB}"/>
                <c:ext xmlns:c16="http://schemas.microsoft.com/office/drawing/2014/chart" uri="{C3380CC4-5D6E-409C-BE32-E72D297353CC}">
                  <c16:uniqueId val="{00000035-5127-407D-9280-6065430CA5B5}"/>
                </c:ext>
              </c:extLst>
            </c:dLbl>
            <c:dLbl>
              <c:idx val="11"/>
              <c:delete val="1"/>
              <c:extLst>
                <c:ext xmlns:c15="http://schemas.microsoft.com/office/drawing/2012/chart" uri="{CE6537A1-D6FC-4f65-9D91-7224C49458BB}"/>
                <c:ext xmlns:c16="http://schemas.microsoft.com/office/drawing/2014/chart" uri="{C3380CC4-5D6E-409C-BE32-E72D297353CC}">
                  <c16:uniqueId val="{00000033-5127-407D-9280-6065430CA5B5}"/>
                </c:ext>
              </c:extLst>
            </c:dLbl>
            <c:dLbl>
              <c:idx val="12"/>
              <c:delete val="1"/>
              <c:extLst>
                <c:ext xmlns:c15="http://schemas.microsoft.com/office/drawing/2012/chart" uri="{CE6537A1-D6FC-4f65-9D91-7224C49458BB}"/>
                <c:ext xmlns:c16="http://schemas.microsoft.com/office/drawing/2014/chart" uri="{C3380CC4-5D6E-409C-BE32-E72D297353CC}">
                  <c16:uniqueId val="{00000006-7966-462A-995A-68967F70F142}"/>
                </c:ext>
              </c:extLst>
            </c:dLbl>
            <c:dLbl>
              <c:idx val="13"/>
              <c:delete val="1"/>
              <c:extLst>
                <c:ext xmlns:c15="http://schemas.microsoft.com/office/drawing/2012/chart" uri="{CE6537A1-D6FC-4f65-9D91-7224C49458BB}"/>
                <c:ext xmlns:c16="http://schemas.microsoft.com/office/drawing/2014/chart" uri="{C3380CC4-5D6E-409C-BE32-E72D297353CC}">
                  <c16:uniqueId val="{00000005-44CB-4781-9D74-F189A5585201}"/>
                </c:ext>
              </c:extLst>
            </c:dLbl>
            <c:dLbl>
              <c:idx val="14"/>
              <c:delete val="1"/>
              <c:extLst>
                <c:ext xmlns:c15="http://schemas.microsoft.com/office/drawing/2012/chart" uri="{CE6537A1-D6FC-4f65-9D91-7224C49458BB}"/>
                <c:ext xmlns:c16="http://schemas.microsoft.com/office/drawing/2014/chart" uri="{C3380CC4-5D6E-409C-BE32-E72D297353CC}">
                  <c16:uniqueId val="{00000005-A896-4218-B71D-D4839C87FA28}"/>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50000"/>
                        <a:lumOff val="50000"/>
                      </a:schemeClr>
                    </a:solidFill>
                    <a:latin typeface="+mn-lt"/>
                    <a:ea typeface="+mn-ea"/>
                    <a:cs typeface="+mn-cs"/>
                  </a:defRPr>
                </a:pPr>
                <a:endParaRPr lang="en-US"/>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'Get Pivot'!$C$12:$C$27</c:f>
              <c:numCache>
                <c:formatCode>General</c:formatCode>
                <c:ptCount val="16"/>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numCache>
            </c:numRef>
          </c:cat>
          <c:val>
            <c:numRef>
              <c:f>'Get Pivot'!$D$12:$D$27</c:f>
              <c:numCache>
                <c:formatCode>0%</c:formatCode>
                <c:ptCount val="16"/>
                <c:pt idx="0">
                  <c:v>0.2</c:v>
                </c:pt>
                <c:pt idx="1">
                  <c:v>0.20479999999999998</c:v>
                </c:pt>
                <c:pt idx="2">
                  <c:v>0.18480000000000002</c:v>
                </c:pt>
                <c:pt idx="3">
                  <c:v>0.17609999999999998</c:v>
                </c:pt>
                <c:pt idx="4">
                  <c:v>0.1439</c:v>
                </c:pt>
                <c:pt idx="5">
                  <c:v>0.1147</c:v>
                </c:pt>
                <c:pt idx="6">
                  <c:v>0.14610000000000001</c:v>
                </c:pt>
                <c:pt idx="7">
                  <c:v>0.1133</c:v>
                </c:pt>
                <c:pt idx="8">
                  <c:v>0.1052</c:v>
                </c:pt>
                <c:pt idx="9">
                  <c:v>8.4000000000000005E-2</c:v>
                </c:pt>
                <c:pt idx="10">
                  <c:v>7.4099999999999999E-2</c:v>
                </c:pt>
                <c:pt idx="11">
                  <c:v>7.1300000000000002E-2</c:v>
                </c:pt>
                <c:pt idx="12">
                  <c:v>5.4699999999999999E-2</c:v>
                </c:pt>
                <c:pt idx="13">
                  <c:v>5.6899999999999999E-2</c:v>
                </c:pt>
                <c:pt idx="14">
                  <c:v>7.032265526714844E-2</c:v>
                </c:pt>
                <c:pt idx="15">
                  <c:v>8.8999999999999996E-2</c:v>
                </c:pt>
              </c:numCache>
            </c:numRef>
          </c:val>
          <c:smooth val="0"/>
          <c:extLst>
            <c:ext xmlns:c16="http://schemas.microsoft.com/office/drawing/2014/chart" uri="{C3380CC4-5D6E-409C-BE32-E72D297353CC}">
              <c16:uniqueId val="{00000003-5127-407D-9280-6065430CA5B5}"/>
            </c:ext>
          </c:extLst>
        </c:ser>
        <c:ser>
          <c:idx val="1"/>
          <c:order val="1"/>
          <c:tx>
            <c:strRef>
              <c:f>'Get Pivot'!$E$11</c:f>
              <c:strCache>
                <c:ptCount val="1"/>
                <c:pt idx="0">
                  <c:v>About Right</c:v>
                </c:pt>
              </c:strCache>
            </c:strRef>
          </c:tx>
          <c:spPr>
            <a:ln w="15875" cap="rnd">
              <a:solidFill>
                <a:srgbClr val="9BBB59"/>
              </a:solidFill>
              <a:round/>
            </a:ln>
            <a:effectLst>
              <a:outerShdw blurRad="40000" dist="20000" dir="5400000" rotWithShape="0">
                <a:srgbClr val="000000">
                  <a:alpha val="38000"/>
                </a:srgbClr>
              </a:outerShdw>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4C-5127-407D-9280-6065430CA5B5}"/>
                </c:ext>
              </c:extLst>
            </c:dLbl>
            <c:dLbl>
              <c:idx val="1"/>
              <c:delete val="1"/>
              <c:extLst>
                <c:ext xmlns:c15="http://schemas.microsoft.com/office/drawing/2012/chart" uri="{CE6537A1-D6FC-4f65-9D91-7224C49458BB}"/>
                <c:ext xmlns:c16="http://schemas.microsoft.com/office/drawing/2014/chart" uri="{C3380CC4-5D6E-409C-BE32-E72D297353CC}">
                  <c16:uniqueId val="{00000049-5127-407D-9280-6065430CA5B5}"/>
                </c:ext>
              </c:extLst>
            </c:dLbl>
            <c:dLbl>
              <c:idx val="2"/>
              <c:delete val="1"/>
              <c:extLst>
                <c:ext xmlns:c15="http://schemas.microsoft.com/office/drawing/2012/chart" uri="{CE6537A1-D6FC-4f65-9D91-7224C49458BB}"/>
                <c:ext xmlns:c16="http://schemas.microsoft.com/office/drawing/2014/chart" uri="{C3380CC4-5D6E-409C-BE32-E72D297353CC}">
                  <c16:uniqueId val="{00000042-5127-407D-9280-6065430CA5B5}"/>
                </c:ext>
              </c:extLst>
            </c:dLbl>
            <c:dLbl>
              <c:idx val="3"/>
              <c:delete val="1"/>
              <c:extLst>
                <c:ext xmlns:c15="http://schemas.microsoft.com/office/drawing/2012/chart" uri="{CE6537A1-D6FC-4f65-9D91-7224C49458BB}"/>
                <c:ext xmlns:c16="http://schemas.microsoft.com/office/drawing/2014/chart" uri="{C3380CC4-5D6E-409C-BE32-E72D297353CC}">
                  <c16:uniqueId val="{00000045-5127-407D-9280-6065430CA5B5}"/>
                </c:ext>
              </c:extLst>
            </c:dLbl>
            <c:dLbl>
              <c:idx val="4"/>
              <c:delete val="1"/>
              <c:extLst>
                <c:ext xmlns:c15="http://schemas.microsoft.com/office/drawing/2012/chart" uri="{CE6537A1-D6FC-4f65-9D91-7224C49458BB}"/>
                <c:ext xmlns:c16="http://schemas.microsoft.com/office/drawing/2014/chart" uri="{C3380CC4-5D6E-409C-BE32-E72D297353CC}">
                  <c16:uniqueId val="{0000003C-5127-407D-9280-6065430CA5B5}"/>
                </c:ext>
              </c:extLst>
            </c:dLbl>
            <c:dLbl>
              <c:idx val="5"/>
              <c:delete val="1"/>
              <c:extLst>
                <c:ext xmlns:c15="http://schemas.microsoft.com/office/drawing/2012/chart" uri="{CE6537A1-D6FC-4f65-9D91-7224C49458BB}"/>
                <c:ext xmlns:c16="http://schemas.microsoft.com/office/drawing/2014/chart" uri="{C3380CC4-5D6E-409C-BE32-E72D297353CC}">
                  <c16:uniqueId val="{0000003B-5127-407D-9280-6065430CA5B5}"/>
                </c:ext>
              </c:extLst>
            </c:dLbl>
            <c:dLbl>
              <c:idx val="6"/>
              <c:delete val="1"/>
              <c:extLst>
                <c:ext xmlns:c15="http://schemas.microsoft.com/office/drawing/2012/chart" uri="{CE6537A1-D6FC-4f65-9D91-7224C49458BB}"/>
                <c:ext xmlns:c16="http://schemas.microsoft.com/office/drawing/2014/chart" uri="{C3380CC4-5D6E-409C-BE32-E72D297353CC}">
                  <c16:uniqueId val="{00000020-5127-407D-9280-6065430CA5B5}"/>
                </c:ext>
              </c:extLst>
            </c:dLbl>
            <c:dLbl>
              <c:idx val="7"/>
              <c:delete val="1"/>
              <c:extLst>
                <c:ext xmlns:c15="http://schemas.microsoft.com/office/drawing/2012/chart" uri="{CE6537A1-D6FC-4f65-9D91-7224C49458BB}"/>
                <c:ext xmlns:c16="http://schemas.microsoft.com/office/drawing/2014/chart" uri="{C3380CC4-5D6E-409C-BE32-E72D297353CC}">
                  <c16:uniqueId val="{0000001E-5127-407D-9280-6065430CA5B5}"/>
                </c:ext>
              </c:extLst>
            </c:dLbl>
            <c:dLbl>
              <c:idx val="8"/>
              <c:delete val="1"/>
              <c:extLst>
                <c:ext xmlns:c15="http://schemas.microsoft.com/office/drawing/2012/chart" uri="{CE6537A1-D6FC-4f65-9D91-7224C49458BB}"/>
                <c:ext xmlns:c16="http://schemas.microsoft.com/office/drawing/2014/chart" uri="{C3380CC4-5D6E-409C-BE32-E72D297353CC}">
                  <c16:uniqueId val="{0000001D-5127-407D-9280-6065430CA5B5}"/>
                </c:ext>
              </c:extLst>
            </c:dLbl>
            <c:dLbl>
              <c:idx val="9"/>
              <c:delete val="1"/>
              <c:extLst>
                <c:ext xmlns:c15="http://schemas.microsoft.com/office/drawing/2012/chart" uri="{CE6537A1-D6FC-4f65-9D91-7224C49458BB}"/>
                <c:ext xmlns:c16="http://schemas.microsoft.com/office/drawing/2014/chart" uri="{C3380CC4-5D6E-409C-BE32-E72D297353CC}">
                  <c16:uniqueId val="{0000001A-5127-407D-9280-6065430CA5B5}"/>
                </c:ext>
              </c:extLst>
            </c:dLbl>
            <c:dLbl>
              <c:idx val="10"/>
              <c:delete val="1"/>
              <c:extLst>
                <c:ext xmlns:c15="http://schemas.microsoft.com/office/drawing/2012/chart" uri="{CE6537A1-D6FC-4f65-9D91-7224C49458BB}"/>
                <c:ext xmlns:c16="http://schemas.microsoft.com/office/drawing/2014/chart" uri="{C3380CC4-5D6E-409C-BE32-E72D297353CC}">
                  <c16:uniqueId val="{00000019-5127-407D-9280-6065430CA5B5}"/>
                </c:ext>
              </c:extLst>
            </c:dLbl>
            <c:dLbl>
              <c:idx val="11"/>
              <c:delete val="1"/>
              <c:extLst>
                <c:ext xmlns:c15="http://schemas.microsoft.com/office/drawing/2012/chart" uri="{CE6537A1-D6FC-4f65-9D91-7224C49458BB}"/>
                <c:ext xmlns:c16="http://schemas.microsoft.com/office/drawing/2014/chart" uri="{C3380CC4-5D6E-409C-BE32-E72D297353CC}">
                  <c16:uniqueId val="{00000029-5127-407D-9280-6065430CA5B5}"/>
                </c:ext>
              </c:extLst>
            </c:dLbl>
            <c:dLbl>
              <c:idx val="12"/>
              <c:delete val="1"/>
              <c:extLst>
                <c:ext xmlns:c15="http://schemas.microsoft.com/office/drawing/2012/chart" uri="{CE6537A1-D6FC-4f65-9D91-7224C49458BB}"/>
                <c:ext xmlns:c16="http://schemas.microsoft.com/office/drawing/2014/chart" uri="{C3380CC4-5D6E-409C-BE32-E72D297353CC}">
                  <c16:uniqueId val="{00000004-7966-462A-995A-68967F70F142}"/>
                </c:ext>
              </c:extLst>
            </c:dLbl>
            <c:dLbl>
              <c:idx val="13"/>
              <c:delete val="1"/>
              <c:extLst>
                <c:ext xmlns:c15="http://schemas.microsoft.com/office/drawing/2012/chart" uri="{CE6537A1-D6FC-4f65-9D91-7224C49458BB}"/>
                <c:ext xmlns:c16="http://schemas.microsoft.com/office/drawing/2014/chart" uri="{C3380CC4-5D6E-409C-BE32-E72D297353CC}">
                  <c16:uniqueId val="{00000004-44CB-4781-9D74-F189A5585201}"/>
                </c:ext>
              </c:extLst>
            </c:dLbl>
            <c:dLbl>
              <c:idx val="14"/>
              <c:delete val="1"/>
              <c:extLst>
                <c:ext xmlns:c15="http://schemas.microsoft.com/office/drawing/2012/chart" uri="{CE6537A1-D6FC-4f65-9D91-7224C49458BB}"/>
                <c:ext xmlns:c16="http://schemas.microsoft.com/office/drawing/2014/chart" uri="{C3380CC4-5D6E-409C-BE32-E72D297353CC}">
                  <c16:uniqueId val="{00000004-A896-4218-B71D-D4839C87FA28}"/>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50000"/>
                        <a:lumOff val="50000"/>
                      </a:schemeClr>
                    </a:solidFill>
                    <a:latin typeface="+mn-lt"/>
                    <a:ea typeface="+mn-ea"/>
                    <a:cs typeface="+mn-cs"/>
                  </a:defRPr>
                </a:pPr>
                <a:endParaRPr lang="en-US"/>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'Get Pivot'!$C$12:$C$27</c:f>
              <c:numCache>
                <c:formatCode>General</c:formatCode>
                <c:ptCount val="16"/>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numCache>
            </c:numRef>
          </c:cat>
          <c:val>
            <c:numRef>
              <c:f>'Get Pivot'!$E$12:$E$27</c:f>
              <c:numCache>
                <c:formatCode>0%</c:formatCode>
                <c:ptCount val="16"/>
                <c:pt idx="0">
                  <c:v>0.46</c:v>
                </c:pt>
                <c:pt idx="1">
                  <c:v>0.4249</c:v>
                </c:pt>
                <c:pt idx="2">
                  <c:v>0.38119999999999998</c:v>
                </c:pt>
                <c:pt idx="3">
                  <c:v>0.3579</c:v>
                </c:pt>
                <c:pt idx="4">
                  <c:v>0.37490000000000001</c:v>
                </c:pt>
                <c:pt idx="5">
                  <c:v>0.33700000000000002</c:v>
                </c:pt>
                <c:pt idx="6">
                  <c:v>0.38219999999999998</c:v>
                </c:pt>
                <c:pt idx="7">
                  <c:v>0.3523</c:v>
                </c:pt>
                <c:pt idx="8">
                  <c:v>0.36969999999999997</c:v>
                </c:pt>
                <c:pt idx="9">
                  <c:v>0.35349999999999998</c:v>
                </c:pt>
                <c:pt idx="10">
                  <c:v>0.30759999999999998</c:v>
                </c:pt>
                <c:pt idx="11">
                  <c:v>0.32819999999999999</c:v>
                </c:pt>
                <c:pt idx="12">
                  <c:v>0.34420000000000001</c:v>
                </c:pt>
                <c:pt idx="13">
                  <c:v>0.30409999999999998</c:v>
                </c:pt>
                <c:pt idx="14">
                  <c:v>0.2757</c:v>
                </c:pt>
                <c:pt idx="15">
                  <c:v>0.29149999999999998</c:v>
                </c:pt>
              </c:numCache>
            </c:numRef>
          </c:val>
          <c:smooth val="0"/>
          <c:extLst>
            <c:ext xmlns:c16="http://schemas.microsoft.com/office/drawing/2014/chart" uri="{C3380CC4-5D6E-409C-BE32-E72D297353CC}">
              <c16:uniqueId val="{00000004-5127-407D-9280-6065430CA5B5}"/>
            </c:ext>
          </c:extLst>
        </c:ser>
        <c:ser>
          <c:idx val="2"/>
          <c:order val="2"/>
          <c:tx>
            <c:strRef>
              <c:f>'Get Pivot'!$F$11</c:f>
              <c:strCache>
                <c:ptCount val="1"/>
                <c:pt idx="0">
                  <c:v>Not Enough</c:v>
                </c:pt>
              </c:strCache>
            </c:strRef>
          </c:tx>
          <c:spPr>
            <a:ln w="15875" cap="rnd">
              <a:solidFill>
                <a:srgbClr val="C0504D"/>
              </a:solidFill>
              <a:round/>
            </a:ln>
            <a:effectLst>
              <a:outerShdw blurRad="40000" dist="20000" dir="5400000" rotWithShape="0">
                <a:srgbClr val="000000">
                  <a:alpha val="38000"/>
                </a:srgbClr>
              </a:outerShdw>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4B-5127-407D-9280-6065430CA5B5}"/>
                </c:ext>
              </c:extLst>
            </c:dLbl>
            <c:dLbl>
              <c:idx val="1"/>
              <c:delete val="1"/>
              <c:extLst>
                <c:ext xmlns:c15="http://schemas.microsoft.com/office/drawing/2012/chart" uri="{CE6537A1-D6FC-4f65-9D91-7224C49458BB}"/>
                <c:ext xmlns:c16="http://schemas.microsoft.com/office/drawing/2014/chart" uri="{C3380CC4-5D6E-409C-BE32-E72D297353CC}">
                  <c16:uniqueId val="{00000048-5127-407D-9280-6065430CA5B5}"/>
                </c:ext>
              </c:extLst>
            </c:dLbl>
            <c:dLbl>
              <c:idx val="2"/>
              <c:delete val="1"/>
              <c:extLst>
                <c:ext xmlns:c15="http://schemas.microsoft.com/office/drawing/2012/chart" uri="{CE6537A1-D6FC-4f65-9D91-7224C49458BB}"/>
                <c:ext xmlns:c16="http://schemas.microsoft.com/office/drawing/2014/chart" uri="{C3380CC4-5D6E-409C-BE32-E72D297353CC}">
                  <c16:uniqueId val="{00000041-5127-407D-9280-6065430CA5B5}"/>
                </c:ext>
              </c:extLst>
            </c:dLbl>
            <c:dLbl>
              <c:idx val="3"/>
              <c:delete val="1"/>
              <c:extLst>
                <c:ext xmlns:c15="http://schemas.microsoft.com/office/drawing/2012/chart" uri="{CE6537A1-D6FC-4f65-9D91-7224C49458BB}"/>
                <c:ext xmlns:c16="http://schemas.microsoft.com/office/drawing/2014/chart" uri="{C3380CC4-5D6E-409C-BE32-E72D297353CC}">
                  <c16:uniqueId val="{00000044-5127-407D-9280-6065430CA5B5}"/>
                </c:ext>
              </c:extLst>
            </c:dLbl>
            <c:dLbl>
              <c:idx val="4"/>
              <c:delete val="1"/>
              <c:extLst>
                <c:ext xmlns:c15="http://schemas.microsoft.com/office/drawing/2012/chart" uri="{CE6537A1-D6FC-4f65-9D91-7224C49458BB}"/>
                <c:ext xmlns:c16="http://schemas.microsoft.com/office/drawing/2014/chart" uri="{C3380CC4-5D6E-409C-BE32-E72D297353CC}">
                  <c16:uniqueId val="{0000003A-5127-407D-9280-6065430CA5B5}"/>
                </c:ext>
              </c:extLst>
            </c:dLbl>
            <c:dLbl>
              <c:idx val="5"/>
              <c:delete val="1"/>
              <c:extLst>
                <c:ext xmlns:c15="http://schemas.microsoft.com/office/drawing/2012/chart" uri="{CE6537A1-D6FC-4f65-9D91-7224C49458BB}"/>
                <c:ext xmlns:c16="http://schemas.microsoft.com/office/drawing/2014/chart" uri="{C3380CC4-5D6E-409C-BE32-E72D297353CC}">
                  <c16:uniqueId val="{00000039-5127-407D-9280-6065430CA5B5}"/>
                </c:ext>
              </c:extLst>
            </c:dLbl>
            <c:dLbl>
              <c:idx val="6"/>
              <c:delete val="1"/>
              <c:extLst>
                <c:ext xmlns:c15="http://schemas.microsoft.com/office/drawing/2012/chart" uri="{CE6537A1-D6FC-4f65-9D91-7224C49458BB}"/>
                <c:ext xmlns:c16="http://schemas.microsoft.com/office/drawing/2014/chart" uri="{C3380CC4-5D6E-409C-BE32-E72D297353CC}">
                  <c16:uniqueId val="{0000001F-5127-407D-9280-6065430CA5B5}"/>
                </c:ext>
              </c:extLst>
            </c:dLbl>
            <c:dLbl>
              <c:idx val="7"/>
              <c:delete val="1"/>
              <c:extLst>
                <c:ext xmlns:c15="http://schemas.microsoft.com/office/drawing/2012/chart" uri="{CE6537A1-D6FC-4f65-9D91-7224C49458BB}"/>
                <c:ext xmlns:c16="http://schemas.microsoft.com/office/drawing/2014/chart" uri="{C3380CC4-5D6E-409C-BE32-E72D297353CC}">
                  <c16:uniqueId val="{0000001C-5127-407D-9280-6065430CA5B5}"/>
                </c:ext>
              </c:extLst>
            </c:dLbl>
            <c:dLbl>
              <c:idx val="8"/>
              <c:delete val="1"/>
              <c:extLst>
                <c:ext xmlns:c15="http://schemas.microsoft.com/office/drawing/2012/chart" uri="{CE6537A1-D6FC-4f65-9D91-7224C49458BB}"/>
                <c:ext xmlns:c16="http://schemas.microsoft.com/office/drawing/2014/chart" uri="{C3380CC4-5D6E-409C-BE32-E72D297353CC}">
                  <c16:uniqueId val="{0000001B-5127-407D-9280-6065430CA5B5}"/>
                </c:ext>
              </c:extLst>
            </c:dLbl>
            <c:dLbl>
              <c:idx val="9"/>
              <c:delete val="1"/>
              <c:extLst>
                <c:ext xmlns:c15="http://schemas.microsoft.com/office/drawing/2012/chart" uri="{CE6537A1-D6FC-4f65-9D91-7224C49458BB}"/>
                <c:ext xmlns:c16="http://schemas.microsoft.com/office/drawing/2014/chart" uri="{C3380CC4-5D6E-409C-BE32-E72D297353CC}">
                  <c16:uniqueId val="{00000018-5127-407D-9280-6065430CA5B5}"/>
                </c:ext>
              </c:extLst>
            </c:dLbl>
            <c:dLbl>
              <c:idx val="10"/>
              <c:delete val="1"/>
              <c:extLst>
                <c:ext xmlns:c15="http://schemas.microsoft.com/office/drawing/2012/chart" uri="{CE6537A1-D6FC-4f65-9D91-7224C49458BB}"/>
                <c:ext xmlns:c16="http://schemas.microsoft.com/office/drawing/2014/chart" uri="{C3380CC4-5D6E-409C-BE32-E72D297353CC}">
                  <c16:uniqueId val="{00000017-5127-407D-9280-6065430CA5B5}"/>
                </c:ext>
              </c:extLst>
            </c:dLbl>
            <c:dLbl>
              <c:idx val="11"/>
              <c:delete val="1"/>
              <c:extLst>
                <c:ext xmlns:c15="http://schemas.microsoft.com/office/drawing/2012/chart" uri="{CE6537A1-D6FC-4f65-9D91-7224C49458BB}"/>
                <c:ext xmlns:c16="http://schemas.microsoft.com/office/drawing/2014/chart" uri="{C3380CC4-5D6E-409C-BE32-E72D297353CC}">
                  <c16:uniqueId val="{00000016-5127-407D-9280-6065430CA5B5}"/>
                </c:ext>
              </c:extLst>
            </c:dLbl>
            <c:dLbl>
              <c:idx val="12"/>
              <c:delete val="1"/>
              <c:extLst>
                <c:ext xmlns:c15="http://schemas.microsoft.com/office/drawing/2012/chart" uri="{CE6537A1-D6FC-4f65-9D91-7224C49458BB}"/>
                <c:ext xmlns:c16="http://schemas.microsoft.com/office/drawing/2014/chart" uri="{C3380CC4-5D6E-409C-BE32-E72D297353CC}">
                  <c16:uniqueId val="{00000003-7966-462A-995A-68967F70F142}"/>
                </c:ext>
              </c:extLst>
            </c:dLbl>
            <c:dLbl>
              <c:idx val="13"/>
              <c:delete val="1"/>
              <c:extLst>
                <c:ext xmlns:c15="http://schemas.microsoft.com/office/drawing/2012/chart" uri="{CE6537A1-D6FC-4f65-9D91-7224C49458BB}"/>
                <c:ext xmlns:c16="http://schemas.microsoft.com/office/drawing/2014/chart" uri="{C3380CC4-5D6E-409C-BE32-E72D297353CC}">
                  <c16:uniqueId val="{00000003-44CB-4781-9D74-F189A5585201}"/>
                </c:ext>
              </c:extLst>
            </c:dLbl>
            <c:dLbl>
              <c:idx val="14"/>
              <c:delete val="1"/>
              <c:extLst>
                <c:ext xmlns:c15="http://schemas.microsoft.com/office/drawing/2012/chart" uri="{CE6537A1-D6FC-4f65-9D91-7224C49458BB}"/>
                <c:ext xmlns:c16="http://schemas.microsoft.com/office/drawing/2014/chart" uri="{C3380CC4-5D6E-409C-BE32-E72D297353CC}">
                  <c16:uniqueId val="{00000003-A896-4218-B71D-D4839C87FA28}"/>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50000"/>
                        <a:lumOff val="50000"/>
                      </a:schemeClr>
                    </a:solidFill>
                    <a:latin typeface="+mn-lt"/>
                    <a:ea typeface="+mn-ea"/>
                    <a:cs typeface="+mn-cs"/>
                  </a:defRPr>
                </a:pPr>
                <a:endParaRPr lang="en-US"/>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'Get Pivot'!$C$12:$C$27</c:f>
              <c:numCache>
                <c:formatCode>General</c:formatCode>
                <c:ptCount val="16"/>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numCache>
            </c:numRef>
          </c:cat>
          <c:val>
            <c:numRef>
              <c:f>'Get Pivot'!$F$12:$F$27</c:f>
              <c:numCache>
                <c:formatCode>0%</c:formatCode>
                <c:ptCount val="16"/>
                <c:pt idx="0">
                  <c:v>0.28999999999999998</c:v>
                </c:pt>
                <c:pt idx="1">
                  <c:v>0.31969999999999998</c:v>
                </c:pt>
                <c:pt idx="2">
                  <c:v>0.36040000000000005</c:v>
                </c:pt>
                <c:pt idx="3">
                  <c:v>0.36869999999999997</c:v>
                </c:pt>
                <c:pt idx="4">
                  <c:v>0.3821</c:v>
                </c:pt>
                <c:pt idx="5">
                  <c:v>0.41970000000000002</c:v>
                </c:pt>
                <c:pt idx="6">
                  <c:v>0.36799999999999999</c:v>
                </c:pt>
                <c:pt idx="7">
                  <c:v>0.38650000000000001</c:v>
                </c:pt>
                <c:pt idx="8">
                  <c:v>0.39290000000000003</c:v>
                </c:pt>
                <c:pt idx="9">
                  <c:v>0.39269999999999999</c:v>
                </c:pt>
                <c:pt idx="10">
                  <c:v>0.46129999999999999</c:v>
                </c:pt>
                <c:pt idx="11">
                  <c:v>0.44240000000000002</c:v>
                </c:pt>
                <c:pt idx="12">
                  <c:v>0.44929999999999998</c:v>
                </c:pt>
                <c:pt idx="13">
                  <c:v>0.4551</c:v>
                </c:pt>
                <c:pt idx="14">
                  <c:v>0.4919906881821271</c:v>
                </c:pt>
                <c:pt idx="15">
                  <c:v>0.50329999999999997</c:v>
                </c:pt>
              </c:numCache>
            </c:numRef>
          </c:val>
          <c:smooth val="0"/>
          <c:extLst>
            <c:ext xmlns:c16="http://schemas.microsoft.com/office/drawing/2014/chart" uri="{C3380CC4-5D6E-409C-BE32-E72D297353CC}">
              <c16:uniqueId val="{00000005-5127-407D-9280-6065430CA5B5}"/>
            </c:ext>
          </c:extLst>
        </c:ser>
        <c:dLbls>
          <c:dLblPos val="r"/>
          <c:showLegendKey val="0"/>
          <c:showVal val="1"/>
          <c:showCatName val="0"/>
          <c:showSerName val="0"/>
          <c:showPercent val="0"/>
          <c:showBubbleSize val="0"/>
        </c:dLbls>
        <c:smooth val="0"/>
        <c:axId val="671311520"/>
        <c:axId val="671315784"/>
      </c:lineChart>
      <c:catAx>
        <c:axId val="671311520"/>
        <c:scaling>
          <c:orientation val="minMax"/>
        </c:scaling>
        <c:delete val="0"/>
        <c:axPos val="b"/>
        <c:numFmt formatCode="General" sourceLinked="0"/>
        <c:majorTickMark val="none"/>
        <c:minorTickMark val="none"/>
        <c:tickLblPos val="nextTo"/>
        <c:spPr>
          <a:noFill/>
          <a:ln w="3175">
            <a:solidFill>
              <a:srgbClr val="7F7F7F"/>
            </a:solidFill>
          </a:ln>
          <a:effectLst/>
        </c:spPr>
        <c:txPr>
          <a:bodyPr rot="-5400000" spcFirstLastPara="1" vertOverflow="ellipsis" wrap="square" anchor="ctr" anchorCtr="1"/>
          <a:lstStyle/>
          <a:p>
            <a:pPr>
              <a:defRPr sz="1200" b="0" i="0" u="none" strike="noStrike" kern="1200" baseline="0">
                <a:solidFill>
                  <a:schemeClr val="tx1">
                    <a:lumMod val="50000"/>
                    <a:lumOff val="50000"/>
                  </a:schemeClr>
                </a:solidFill>
                <a:latin typeface="+mn-lt"/>
                <a:ea typeface="+mn-ea"/>
                <a:cs typeface="+mn-cs"/>
              </a:defRPr>
            </a:pPr>
            <a:endParaRPr lang="en-US"/>
          </a:p>
        </c:txPr>
        <c:crossAx val="671315784"/>
        <c:crossesAt val="0"/>
        <c:auto val="1"/>
        <c:lblAlgn val="ctr"/>
        <c:lblOffset val="100"/>
        <c:noMultiLvlLbl val="0"/>
      </c:catAx>
      <c:valAx>
        <c:axId val="671315784"/>
        <c:scaling>
          <c:orientation val="minMax"/>
          <c:max val="0.55000000000000004"/>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50000"/>
                    <a:lumOff val="50000"/>
                  </a:schemeClr>
                </a:solidFill>
                <a:latin typeface="+mn-lt"/>
                <a:ea typeface="+mn-ea"/>
                <a:cs typeface="+mn-cs"/>
              </a:defRPr>
            </a:pPr>
            <a:endParaRPr lang="en-US"/>
          </a:p>
        </c:txPr>
        <c:crossAx val="671311520"/>
        <c:crosses val="autoZero"/>
        <c:crossBetween val="between"/>
        <c:majorUnit val="0.1"/>
      </c:valAx>
      <c:spPr>
        <a:noFill/>
        <a:ln>
          <a:noFill/>
        </a:ln>
        <a:effectLst/>
      </c:spPr>
    </c:plotArea>
    <c:legend>
      <c:legendPos val="b"/>
      <c:layout>
        <c:manualLayout>
          <c:xMode val="edge"/>
          <c:yMode val="edge"/>
          <c:x val="0.21981375379418544"/>
          <c:y val="0.91749384188614225"/>
          <c:w val="0.57382924871016638"/>
          <c:h val="6.1949017689969785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50000"/>
                  <a:lumOff val="50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00119161662655"/>
          <c:y val="8.0991062826007515E-2"/>
          <c:w val="0.86925993597981266"/>
          <c:h val="0.59127462706402212"/>
        </c:manualLayout>
      </c:layout>
      <c:barChart>
        <c:barDir val="col"/>
        <c:grouping val="clustered"/>
        <c:varyColors val="0"/>
        <c:ser>
          <c:idx val="0"/>
          <c:order val="0"/>
          <c:tx>
            <c:strRef>
              <c:f>'Get Pivot'!$B$61</c:f>
              <c:strCache>
                <c:ptCount val="1"/>
                <c:pt idx="0">
                  <c:v>Support a ban</c:v>
                </c:pt>
              </c:strCache>
            </c:strRef>
          </c:tx>
          <c:spPr>
            <a:solidFill>
              <a:srgbClr val="D7E4BD"/>
            </a:solidFill>
            <a:ln w="9525" cap="flat" cmpd="sng" algn="ctr">
              <a:solidFill>
                <a:srgbClr val="9BBB59"/>
              </a:solidFill>
              <a:round/>
            </a:ln>
            <a:effectLst>
              <a:outerShdw blurRad="40000" dist="20000" dir="5400000" rotWithShape="0">
                <a:srgbClr val="000000">
                  <a:alpha val="38000"/>
                </a:srgbClr>
              </a:outerShdw>
            </a:effectLst>
          </c:spPr>
          <c:invertIfNegative val="0"/>
          <c:dPt>
            <c:idx val="0"/>
            <c:invertIfNegative val="0"/>
            <c:bubble3D val="0"/>
            <c:extLst>
              <c:ext xmlns:c16="http://schemas.microsoft.com/office/drawing/2014/chart" uri="{C3380CC4-5D6E-409C-BE32-E72D297353CC}">
                <c16:uniqueId val="{00000000-5CF3-4573-AED2-7F0581616B4E}"/>
              </c:ext>
            </c:extLst>
          </c:dPt>
          <c:dPt>
            <c:idx val="1"/>
            <c:invertIfNegative val="0"/>
            <c:bubble3D val="0"/>
            <c:spPr>
              <a:solidFill>
                <a:srgbClr val="D7E4BD"/>
              </a:solidFill>
              <a:ln w="9525" cap="flat" cmpd="sng" algn="ctr">
                <a:solidFill>
                  <a:srgbClr val="9BBB59"/>
                </a:solidFill>
                <a:round/>
              </a:ln>
              <a:effectLst>
                <a:outerShdw blurRad="40000" dist="20000" dir="5400000" rotWithShape="0">
                  <a:srgbClr val="000000">
                    <a:alpha val="38000"/>
                  </a:srgbClr>
                </a:outerShdw>
              </a:effectLst>
              <a:sp3d contourW="9525">
                <a:contourClr>
                  <a:schemeClr val="bg1">
                    <a:lumMod val="75000"/>
                  </a:schemeClr>
                </a:contourClr>
              </a:sp3d>
            </c:spPr>
            <c:extLst>
              <c:ext xmlns:c16="http://schemas.microsoft.com/office/drawing/2014/chart" uri="{C3380CC4-5D6E-409C-BE32-E72D297353CC}">
                <c16:uniqueId val="{00000002-5CF3-4573-AED2-7F0581616B4E}"/>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'Get Pivot'!$A$62:$A$65</c:f>
              <c:strCache>
                <c:ptCount val="4"/>
                <c:pt idx="0">
                  <c:v>Outdoor seating in restaurants, pubs and cafes</c:v>
                </c:pt>
                <c:pt idx="1">
                  <c:v>All public transport waiting areas</c:v>
                </c:pt>
                <c:pt idx="2">
                  <c:v>University and college campuses</c:v>
                </c:pt>
                <c:pt idx="3">
                  <c:v>FE colleges</c:v>
                </c:pt>
              </c:strCache>
            </c:strRef>
          </c:cat>
          <c:val>
            <c:numRef>
              <c:f>'Get Pivot'!$B$62:$B$65</c:f>
              <c:numCache>
                <c:formatCode>0%</c:formatCode>
                <c:ptCount val="4"/>
                <c:pt idx="0">
                  <c:v>0.65739999999999998</c:v>
                </c:pt>
                <c:pt idx="1">
                  <c:v>0.80989999999999995</c:v>
                </c:pt>
                <c:pt idx="2">
                  <c:v>0.70250000000000001</c:v>
                </c:pt>
                <c:pt idx="3">
                  <c:v>0.73529999999999995</c:v>
                </c:pt>
              </c:numCache>
            </c:numRef>
          </c:val>
          <c:extLst>
            <c:ext xmlns:c16="http://schemas.microsoft.com/office/drawing/2014/chart" uri="{C3380CC4-5D6E-409C-BE32-E72D297353CC}">
              <c16:uniqueId val="{00000003-5CF3-4573-AED2-7F0581616B4E}"/>
            </c:ext>
          </c:extLst>
        </c:ser>
        <c:ser>
          <c:idx val="1"/>
          <c:order val="1"/>
          <c:tx>
            <c:strRef>
              <c:f>'Get Pivot'!$C$61</c:f>
              <c:strCache>
                <c:ptCount val="1"/>
                <c:pt idx="0">
                  <c:v>Oppose a ban</c:v>
                </c:pt>
              </c:strCache>
            </c:strRef>
          </c:tx>
          <c:spPr>
            <a:solidFill>
              <a:srgbClr val="D99694"/>
            </a:solidFill>
            <a:ln w="9525" cap="flat" cmpd="sng" algn="ctr">
              <a:solidFill>
                <a:srgbClr val="C0504D"/>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'Get Pivot'!$A$62:$A$65</c:f>
              <c:strCache>
                <c:ptCount val="4"/>
                <c:pt idx="0">
                  <c:v>Outdoor seating in restaurants, pubs and cafes</c:v>
                </c:pt>
                <c:pt idx="1">
                  <c:v>All public transport waiting areas</c:v>
                </c:pt>
                <c:pt idx="2">
                  <c:v>University and college campuses</c:v>
                </c:pt>
                <c:pt idx="3">
                  <c:v>FE colleges</c:v>
                </c:pt>
              </c:strCache>
            </c:strRef>
          </c:cat>
          <c:val>
            <c:numRef>
              <c:f>'Get Pivot'!$C$62:$C$65</c:f>
              <c:numCache>
                <c:formatCode>0%</c:formatCode>
                <c:ptCount val="4"/>
                <c:pt idx="0">
                  <c:v>0.1855</c:v>
                </c:pt>
                <c:pt idx="1">
                  <c:v>8.2100000000000006E-2</c:v>
                </c:pt>
                <c:pt idx="2">
                  <c:v>0.1265</c:v>
                </c:pt>
                <c:pt idx="3">
                  <c:v>0.1096</c:v>
                </c:pt>
              </c:numCache>
            </c:numRef>
          </c:val>
          <c:extLst>
            <c:ext xmlns:c16="http://schemas.microsoft.com/office/drawing/2014/chart" uri="{C3380CC4-5D6E-409C-BE32-E72D297353CC}">
              <c16:uniqueId val="{00000004-5CF3-4573-AED2-7F0581616B4E}"/>
            </c:ext>
          </c:extLst>
        </c:ser>
        <c:dLbls>
          <c:dLblPos val="outEnd"/>
          <c:showLegendKey val="0"/>
          <c:showVal val="1"/>
          <c:showCatName val="0"/>
          <c:showSerName val="0"/>
          <c:showPercent val="0"/>
          <c:showBubbleSize val="0"/>
        </c:dLbls>
        <c:gapWidth val="200"/>
        <c:axId val="671311520"/>
        <c:axId val="671315784"/>
      </c:barChart>
      <c:catAx>
        <c:axId val="671311520"/>
        <c:scaling>
          <c:orientation val="minMax"/>
        </c:scaling>
        <c:delete val="0"/>
        <c:axPos val="b"/>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50000"/>
                    <a:lumOff val="50000"/>
                  </a:schemeClr>
                </a:solidFill>
                <a:latin typeface="+mn-lt"/>
                <a:ea typeface="+mn-ea"/>
                <a:cs typeface="+mn-cs"/>
              </a:defRPr>
            </a:pPr>
            <a:endParaRPr lang="en-US"/>
          </a:p>
        </c:txPr>
        <c:crossAx val="671315784"/>
        <c:crossesAt val="0"/>
        <c:auto val="1"/>
        <c:lblAlgn val="ctr"/>
        <c:lblOffset val="100"/>
        <c:noMultiLvlLbl val="0"/>
      </c:catAx>
      <c:valAx>
        <c:axId val="67131578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50000"/>
                    <a:lumOff val="50000"/>
                  </a:schemeClr>
                </a:solidFill>
                <a:latin typeface="+mn-lt"/>
                <a:ea typeface="+mn-ea"/>
                <a:cs typeface="+mn-cs"/>
              </a:defRPr>
            </a:pPr>
            <a:endParaRPr lang="en-US"/>
          </a:p>
        </c:txPr>
        <c:crossAx val="671311520"/>
        <c:crosses val="autoZero"/>
        <c:crossBetween val="between"/>
        <c:majorUnit val="0.1"/>
      </c:valAx>
      <c:spPr>
        <a:noFill/>
        <a:ln>
          <a:noFill/>
        </a:ln>
        <a:effectLst/>
      </c:spPr>
    </c:plotArea>
    <c:legend>
      <c:legendPos val="b"/>
      <c:layout>
        <c:manualLayout>
          <c:xMode val="edge"/>
          <c:yMode val="edge"/>
          <c:x val="0.4202117990685969"/>
          <c:y val="0.82645011526843826"/>
          <c:w val="0.22875851449078016"/>
          <c:h val="0.12397945589356754"/>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50000"/>
                  <a:lumOff val="50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000" b="0" i="0" u="none" strike="noStrike" kern="1200" cap="none" spc="20" baseline="0">
              <a:solidFill>
                <a:schemeClr val="tx1">
                  <a:lumMod val="50000"/>
                  <a:lumOff val="50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0700119161662655"/>
          <c:y val="0.22867055555555554"/>
          <c:w val="0.86925993597981266"/>
          <c:h val="0.69371833333333333"/>
        </c:manualLayout>
      </c:layout>
      <c:bar3DChart>
        <c:barDir val="bar"/>
        <c:grouping val="clustered"/>
        <c:varyColors val="0"/>
        <c:ser>
          <c:idx val="0"/>
          <c:order val="0"/>
          <c:tx>
            <c:strRef>
              <c:f>'Get Pivot'!$A$50</c:f>
              <c:strCache>
                <c:ptCount val="1"/>
                <c:pt idx="0">
                  <c:v>Great Britain support for banning advertising and promotion of vapes (e-cigarettes) at point of sale</c:v>
                </c:pt>
              </c:strCache>
            </c:strRef>
          </c:tx>
          <c:spPr>
            <a:gradFill rotWithShape="1">
              <a:gsLst>
                <a:gs pos="0">
                  <a:schemeClr val="accent6">
                    <a:tint val="50000"/>
                    <a:satMod val="300000"/>
                  </a:schemeClr>
                </a:gs>
                <a:gs pos="35000">
                  <a:schemeClr val="accent6">
                    <a:tint val="37000"/>
                    <a:satMod val="300000"/>
                  </a:schemeClr>
                </a:gs>
                <a:gs pos="100000">
                  <a:schemeClr val="accent6">
                    <a:tint val="15000"/>
                    <a:satMod val="350000"/>
                  </a:schemeClr>
                </a:gs>
              </a:gsLst>
              <a:lin ang="16200000" scaled="1"/>
            </a:gradFill>
            <a:ln w="9525" cap="flat" cmpd="sng" algn="ctr">
              <a:solidFill>
                <a:schemeClr val="accent6">
                  <a:shade val="95000"/>
                </a:schemeClr>
              </a:solidFill>
              <a:round/>
            </a:ln>
            <a:effectLst>
              <a:outerShdw blurRad="40000" dist="20000" dir="5400000" rotWithShape="0">
                <a:srgbClr val="000000">
                  <a:alpha val="38000"/>
                </a:srgbClr>
              </a:outerShdw>
            </a:effectLst>
            <a:sp3d contourW="9525">
              <a:contourClr>
                <a:schemeClr val="accent6">
                  <a:shade val="95000"/>
                </a:schemeClr>
              </a:contourClr>
            </a:sp3d>
          </c:spPr>
          <c:invertIfNegative val="0"/>
          <c:dPt>
            <c:idx val="0"/>
            <c:invertIfNegative val="0"/>
            <c:bubble3D val="0"/>
            <c:spPr>
              <a:gradFill rotWithShape="1">
                <a:gsLst>
                  <a:gs pos="0">
                    <a:srgbClr val="FCDCB2">
                      <a:lumMod val="99000"/>
                    </a:srgbClr>
                  </a:gs>
                  <a:gs pos="100000">
                    <a:srgbClr val="F7971D"/>
                  </a:gs>
                </a:gsLst>
                <a:lin ang="5400000" scaled="1"/>
              </a:gradFill>
              <a:ln w="9525" cap="flat" cmpd="sng" algn="ctr">
                <a:solidFill>
                  <a:srgbClr val="FCDCB2"/>
                </a:solidFill>
                <a:round/>
              </a:ln>
              <a:effectLst>
                <a:outerShdw blurRad="40000" dist="20000" dir="5400000" rotWithShape="0">
                  <a:srgbClr val="000000">
                    <a:alpha val="38000"/>
                  </a:srgbClr>
                </a:outerShdw>
              </a:effectLst>
              <a:sp3d contourW="9525">
                <a:contourClr>
                  <a:srgbClr val="FCDCB2"/>
                </a:contourClr>
              </a:sp3d>
            </c:spPr>
            <c:extLst>
              <c:ext xmlns:c16="http://schemas.microsoft.com/office/drawing/2014/chart" uri="{C3380CC4-5D6E-409C-BE32-E72D297353CC}">
                <c16:uniqueId val="{00000000-3A70-455F-8283-168C02F5822A}"/>
              </c:ext>
            </c:extLst>
          </c:dPt>
          <c:dPt>
            <c:idx val="1"/>
            <c:invertIfNegative val="0"/>
            <c:bubble3D val="0"/>
            <c:spPr>
              <a:gradFill rotWithShape="1">
                <a:gsLst>
                  <a:gs pos="17000">
                    <a:schemeClr val="bg1">
                      <a:lumMod val="91000"/>
                    </a:schemeClr>
                  </a:gs>
                  <a:gs pos="100000">
                    <a:schemeClr val="bg1">
                      <a:lumMod val="65000"/>
                    </a:schemeClr>
                  </a:gs>
                </a:gsLst>
                <a:lin ang="5400000" scaled="1"/>
              </a:gradFill>
              <a:ln w="9525" cap="flat" cmpd="sng" algn="ctr">
                <a:solidFill>
                  <a:schemeClr val="bg1">
                    <a:lumMod val="75000"/>
                  </a:schemeClr>
                </a:solidFill>
                <a:round/>
              </a:ln>
              <a:effectLst>
                <a:outerShdw blurRad="40000" dist="20000" dir="5400000" rotWithShape="0">
                  <a:srgbClr val="000000">
                    <a:alpha val="38000"/>
                  </a:srgbClr>
                </a:outerShdw>
              </a:effectLst>
              <a:sp3d contourW="9525">
                <a:contourClr>
                  <a:schemeClr val="bg1">
                    <a:lumMod val="75000"/>
                  </a:schemeClr>
                </a:contourClr>
              </a:sp3d>
            </c:spPr>
            <c:extLst>
              <c:ext xmlns:c16="http://schemas.microsoft.com/office/drawing/2014/chart" uri="{C3380CC4-5D6E-409C-BE32-E72D297353CC}">
                <c16:uniqueId val="{00000002-3A70-455F-8283-168C02F5822A}"/>
              </c:ext>
            </c:extLst>
          </c:dPt>
          <c:dLbls>
            <c:dLbl>
              <c:idx val="0"/>
              <c:layout>
                <c:manualLayout>
                  <c:x val="1.2944983818770227E-2"/>
                  <c:y val="-8.487556272013328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A70-455F-8283-168C02F5822A}"/>
                </c:ext>
              </c:extLst>
            </c:dLbl>
            <c:dLbl>
              <c:idx val="1"/>
              <c:layout>
                <c:manualLayout>
                  <c:x val="2.3300970873786311E-2"/>
                  <c:y val="-4.629629629629671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A70-455F-8283-168C02F5822A}"/>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'Get Pivot'!$E$44:$F$44</c:f>
              <c:strCache>
                <c:ptCount val="2"/>
                <c:pt idx="0">
                  <c:v>Support</c:v>
                </c:pt>
                <c:pt idx="1">
                  <c:v>Oppose</c:v>
                </c:pt>
              </c:strCache>
            </c:strRef>
          </c:cat>
          <c:val>
            <c:numRef>
              <c:f>'Get Pivot'!$B$50:$C$50</c:f>
              <c:numCache>
                <c:formatCode>0.00%</c:formatCode>
                <c:ptCount val="2"/>
                <c:pt idx="0">
                  <c:v>0.81110000000000004</c:v>
                </c:pt>
                <c:pt idx="1">
                  <c:v>4.8399999999999999E-2</c:v>
                </c:pt>
              </c:numCache>
            </c:numRef>
          </c:val>
          <c:extLst>
            <c:ext xmlns:c16="http://schemas.microsoft.com/office/drawing/2014/chart" uri="{C3380CC4-5D6E-409C-BE32-E72D297353CC}">
              <c16:uniqueId val="{00000003-3A70-455F-8283-168C02F5822A}"/>
            </c:ext>
          </c:extLst>
        </c:ser>
        <c:dLbls>
          <c:showLegendKey val="0"/>
          <c:showVal val="0"/>
          <c:showCatName val="0"/>
          <c:showSerName val="0"/>
          <c:showPercent val="0"/>
          <c:showBubbleSize val="0"/>
        </c:dLbls>
        <c:gapWidth val="150"/>
        <c:shape val="box"/>
        <c:axId val="671311520"/>
        <c:axId val="671315784"/>
        <c:axId val="0"/>
      </c:bar3DChart>
      <c:catAx>
        <c:axId val="671311520"/>
        <c:scaling>
          <c:orientation val="maxMin"/>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50000"/>
                    <a:lumOff val="50000"/>
                  </a:schemeClr>
                </a:solidFill>
                <a:latin typeface="+mn-lt"/>
                <a:ea typeface="+mn-ea"/>
                <a:cs typeface="+mn-cs"/>
              </a:defRPr>
            </a:pPr>
            <a:endParaRPr lang="en-US"/>
          </a:p>
        </c:txPr>
        <c:crossAx val="671315784"/>
        <c:crossesAt val="0"/>
        <c:auto val="1"/>
        <c:lblAlgn val="ctr"/>
        <c:lblOffset val="100"/>
        <c:noMultiLvlLbl val="0"/>
      </c:catAx>
      <c:valAx>
        <c:axId val="671315784"/>
        <c:scaling>
          <c:orientation val="minMax"/>
          <c:max val="0.9"/>
        </c:scaling>
        <c:delete val="0"/>
        <c:axPos val="t"/>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671311520"/>
        <c:crosses val="autoZero"/>
        <c:crossBetween val="between"/>
        <c:maj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000" b="0" i="0" u="none" strike="noStrike" kern="1200" cap="none" spc="20" baseline="0">
              <a:solidFill>
                <a:schemeClr val="tx1">
                  <a:lumMod val="50000"/>
                  <a:lumOff val="50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1457979432299642"/>
          <c:y val="0.22867060416928472"/>
          <c:w val="0.86925993597981266"/>
          <c:h val="0.69371833333333333"/>
        </c:manualLayout>
      </c:layout>
      <c:bar3DChart>
        <c:barDir val="bar"/>
        <c:grouping val="clustered"/>
        <c:varyColors val="0"/>
        <c:ser>
          <c:idx val="0"/>
          <c:order val="0"/>
          <c:tx>
            <c:strRef>
              <c:f>'Get Pivot'!$A$42</c:f>
              <c:strCache>
                <c:ptCount val="1"/>
                <c:pt idx="0">
                  <c:v>Great Britain support for tobacco retail licensing</c:v>
                </c:pt>
              </c:strCache>
            </c:strRef>
          </c:tx>
          <c:spPr>
            <a:gradFill rotWithShape="1">
              <a:gsLst>
                <a:gs pos="0">
                  <a:schemeClr val="accent6">
                    <a:tint val="50000"/>
                    <a:satMod val="300000"/>
                  </a:schemeClr>
                </a:gs>
                <a:gs pos="35000">
                  <a:schemeClr val="accent6">
                    <a:tint val="37000"/>
                    <a:satMod val="300000"/>
                  </a:schemeClr>
                </a:gs>
                <a:gs pos="100000">
                  <a:schemeClr val="accent6">
                    <a:tint val="15000"/>
                    <a:satMod val="350000"/>
                  </a:schemeClr>
                </a:gs>
              </a:gsLst>
              <a:lin ang="16200000" scaled="1"/>
            </a:gradFill>
            <a:ln w="9525" cap="flat" cmpd="sng" algn="ctr">
              <a:solidFill>
                <a:schemeClr val="accent6">
                  <a:shade val="95000"/>
                </a:schemeClr>
              </a:solidFill>
              <a:round/>
            </a:ln>
            <a:effectLst>
              <a:outerShdw blurRad="40000" dist="20000" dir="5400000" rotWithShape="0">
                <a:srgbClr val="000000">
                  <a:alpha val="38000"/>
                </a:srgbClr>
              </a:outerShdw>
            </a:effectLst>
            <a:sp3d contourW="9525">
              <a:contourClr>
                <a:schemeClr val="accent6">
                  <a:shade val="95000"/>
                </a:schemeClr>
              </a:contourClr>
            </a:sp3d>
          </c:spPr>
          <c:invertIfNegative val="0"/>
          <c:dPt>
            <c:idx val="0"/>
            <c:invertIfNegative val="0"/>
            <c:bubble3D val="0"/>
            <c:spPr>
              <a:gradFill rotWithShape="1">
                <a:gsLst>
                  <a:gs pos="0">
                    <a:srgbClr val="FCDCB2"/>
                  </a:gs>
                  <a:gs pos="100000">
                    <a:srgbClr val="F7971D"/>
                  </a:gs>
                </a:gsLst>
                <a:lin ang="5400000" scaled="1"/>
              </a:gradFill>
              <a:ln w="9525" cap="flat" cmpd="sng" algn="ctr">
                <a:solidFill>
                  <a:srgbClr val="FCDCB2"/>
                </a:solidFill>
                <a:round/>
              </a:ln>
              <a:effectLst>
                <a:outerShdw blurRad="40000" dist="20000" dir="5400000" rotWithShape="0">
                  <a:srgbClr val="000000">
                    <a:alpha val="38000"/>
                  </a:srgbClr>
                </a:outerShdw>
              </a:effectLst>
              <a:sp3d contourW="9525">
                <a:contourClr>
                  <a:srgbClr val="FCDCB2"/>
                </a:contourClr>
              </a:sp3d>
            </c:spPr>
            <c:extLst>
              <c:ext xmlns:c16="http://schemas.microsoft.com/office/drawing/2014/chart" uri="{C3380CC4-5D6E-409C-BE32-E72D297353CC}">
                <c16:uniqueId val="{00000000-ED0D-4150-8C67-66533391CF07}"/>
              </c:ext>
            </c:extLst>
          </c:dPt>
          <c:dPt>
            <c:idx val="1"/>
            <c:invertIfNegative val="0"/>
            <c:bubble3D val="0"/>
            <c:spPr>
              <a:gradFill rotWithShape="1">
                <a:gsLst>
                  <a:gs pos="17000">
                    <a:schemeClr val="bg1">
                      <a:lumMod val="91000"/>
                    </a:schemeClr>
                  </a:gs>
                  <a:gs pos="100000">
                    <a:schemeClr val="bg1">
                      <a:lumMod val="65000"/>
                    </a:schemeClr>
                  </a:gs>
                </a:gsLst>
                <a:lin ang="5400000" scaled="1"/>
              </a:gradFill>
              <a:ln w="9525" cap="flat" cmpd="sng" algn="ctr">
                <a:solidFill>
                  <a:schemeClr val="bg1">
                    <a:lumMod val="75000"/>
                  </a:schemeClr>
                </a:solidFill>
                <a:round/>
              </a:ln>
              <a:effectLst>
                <a:outerShdw blurRad="40000" dist="20000" dir="5400000" rotWithShape="0">
                  <a:srgbClr val="000000">
                    <a:alpha val="38000"/>
                  </a:srgbClr>
                </a:outerShdw>
              </a:effectLst>
              <a:sp3d contourW="9525">
                <a:contourClr>
                  <a:schemeClr val="bg1">
                    <a:lumMod val="75000"/>
                  </a:schemeClr>
                </a:contourClr>
              </a:sp3d>
            </c:spPr>
            <c:extLst>
              <c:ext xmlns:c16="http://schemas.microsoft.com/office/drawing/2014/chart" uri="{C3380CC4-5D6E-409C-BE32-E72D297353CC}">
                <c16:uniqueId val="{00000002-ED0D-4150-8C67-66533391CF07}"/>
              </c:ext>
            </c:extLst>
          </c:dPt>
          <c:dLbls>
            <c:dLbl>
              <c:idx val="0"/>
              <c:layout>
                <c:manualLayout>
                  <c:x val="1.2944983818770227E-2"/>
                  <c:y val="-8.487556272013328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D0D-4150-8C67-66533391CF07}"/>
                </c:ext>
              </c:extLst>
            </c:dLbl>
            <c:dLbl>
              <c:idx val="1"/>
              <c:layout>
                <c:manualLayout>
                  <c:x val="2.3300970873786311E-2"/>
                  <c:y val="-4.629629629629671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D0D-4150-8C67-66533391CF07}"/>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'Get Pivot'!$E$37:$F$37</c:f>
              <c:strCache>
                <c:ptCount val="2"/>
                <c:pt idx="0">
                  <c:v>Support</c:v>
                </c:pt>
                <c:pt idx="1">
                  <c:v>Oppose</c:v>
                </c:pt>
              </c:strCache>
            </c:strRef>
          </c:cat>
          <c:val>
            <c:numRef>
              <c:f>'Get Pivot'!$B$42:$C$42</c:f>
              <c:numCache>
                <c:formatCode>0.00%</c:formatCode>
                <c:ptCount val="2"/>
                <c:pt idx="0">
                  <c:v>0.86060000000000003</c:v>
                </c:pt>
                <c:pt idx="1">
                  <c:v>3.5999999999999997E-2</c:v>
                </c:pt>
              </c:numCache>
            </c:numRef>
          </c:val>
          <c:extLst>
            <c:ext xmlns:c16="http://schemas.microsoft.com/office/drawing/2014/chart" uri="{C3380CC4-5D6E-409C-BE32-E72D297353CC}">
              <c16:uniqueId val="{00000003-ED0D-4150-8C67-66533391CF07}"/>
            </c:ext>
          </c:extLst>
        </c:ser>
        <c:dLbls>
          <c:showLegendKey val="0"/>
          <c:showVal val="0"/>
          <c:showCatName val="0"/>
          <c:showSerName val="0"/>
          <c:showPercent val="0"/>
          <c:showBubbleSize val="0"/>
        </c:dLbls>
        <c:gapWidth val="150"/>
        <c:shape val="box"/>
        <c:axId val="671311520"/>
        <c:axId val="671315784"/>
        <c:axId val="0"/>
      </c:bar3DChart>
      <c:catAx>
        <c:axId val="671311520"/>
        <c:scaling>
          <c:orientation val="maxMin"/>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50000"/>
                    <a:lumOff val="50000"/>
                  </a:schemeClr>
                </a:solidFill>
                <a:latin typeface="+mn-lt"/>
                <a:ea typeface="+mn-ea"/>
                <a:cs typeface="+mn-cs"/>
              </a:defRPr>
            </a:pPr>
            <a:endParaRPr lang="en-US"/>
          </a:p>
        </c:txPr>
        <c:crossAx val="671315784"/>
        <c:crossesAt val="0"/>
        <c:auto val="1"/>
        <c:lblAlgn val="ctr"/>
        <c:lblOffset val="100"/>
        <c:noMultiLvlLbl val="0"/>
      </c:catAx>
      <c:valAx>
        <c:axId val="671315784"/>
        <c:scaling>
          <c:orientation val="minMax"/>
          <c:max val="0.9"/>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671311520"/>
        <c:crosses val="autoZero"/>
        <c:crossBetween val="between"/>
        <c:maj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8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8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8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8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8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8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8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8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8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8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8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8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13" Type="http://schemas.openxmlformats.org/officeDocument/2006/relationships/chart" Target="../charts/chart12.xml"/><Relationship Id="rId3" Type="http://schemas.openxmlformats.org/officeDocument/2006/relationships/chart" Target="../charts/chart2.xml"/><Relationship Id="rId7" Type="http://schemas.openxmlformats.org/officeDocument/2006/relationships/chart" Target="../charts/chart6.xml"/><Relationship Id="rId12" Type="http://schemas.openxmlformats.org/officeDocument/2006/relationships/chart" Target="../charts/chart11.xml"/><Relationship Id="rId2" Type="http://schemas.openxmlformats.org/officeDocument/2006/relationships/image" Target="../media/image1.png"/><Relationship Id="rId1" Type="http://schemas.openxmlformats.org/officeDocument/2006/relationships/chart" Target="../charts/chart1.xml"/><Relationship Id="rId6" Type="http://schemas.openxmlformats.org/officeDocument/2006/relationships/chart" Target="../charts/chart5.xml"/><Relationship Id="rId11" Type="http://schemas.openxmlformats.org/officeDocument/2006/relationships/chart" Target="../charts/chart10.xml"/><Relationship Id="rId5" Type="http://schemas.openxmlformats.org/officeDocument/2006/relationships/chart" Target="../charts/chart4.xml"/><Relationship Id="rId15" Type="http://schemas.openxmlformats.org/officeDocument/2006/relationships/chart" Target="../charts/chart14.xml"/><Relationship Id="rId10" Type="http://schemas.openxmlformats.org/officeDocument/2006/relationships/chart" Target="../charts/chart9.xml"/><Relationship Id="rId4" Type="http://schemas.openxmlformats.org/officeDocument/2006/relationships/chart" Target="../charts/chart3.xml"/><Relationship Id="rId9" Type="http://schemas.openxmlformats.org/officeDocument/2006/relationships/chart" Target="../charts/chart8.xml"/><Relationship Id="rId14"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0</xdr:col>
      <xdr:colOff>222250</xdr:colOff>
      <xdr:row>38</xdr:row>
      <xdr:rowOff>25400</xdr:rowOff>
    </xdr:from>
    <xdr:to>
      <xdr:col>10</xdr:col>
      <xdr:colOff>351790</xdr:colOff>
      <xdr:row>47</xdr:row>
      <xdr:rowOff>60100</xdr:rowOff>
    </xdr:to>
    <xdr:graphicFrame macro="">
      <xdr:nvGraphicFramePr>
        <xdr:cNvPr id="10" name="Chart 9">
          <a:extLst>
            <a:ext uri="{FF2B5EF4-FFF2-40B4-BE49-F238E27FC236}">
              <a16:creationId xmlns:a16="http://schemas.microsoft.com/office/drawing/2014/main" id="{5DFD6DCD-103F-4C98-9E88-F3557F2A0F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261159</xdr:colOff>
      <xdr:row>1</xdr:row>
      <xdr:rowOff>79375</xdr:rowOff>
    </xdr:from>
    <xdr:to>
      <xdr:col>10</xdr:col>
      <xdr:colOff>568009</xdr:colOff>
      <xdr:row>3</xdr:row>
      <xdr:rowOff>72795</xdr:rowOff>
    </xdr:to>
    <xdr:pic>
      <xdr:nvPicPr>
        <xdr:cNvPr id="3" name="Picture 2">
          <a:extLst>
            <a:ext uri="{FF2B5EF4-FFF2-40B4-BE49-F238E27FC236}">
              <a16:creationId xmlns:a16="http://schemas.microsoft.com/office/drawing/2014/main" id="{0C816217-EABA-4D0A-B381-668D1D38F89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528359" y="262255"/>
          <a:ext cx="1346980" cy="810665"/>
        </a:xfrm>
        <a:prstGeom prst="rect">
          <a:avLst/>
        </a:prstGeom>
      </xdr:spPr>
    </xdr:pic>
    <xdr:clientData fLocksWithSheet="0"/>
  </xdr:twoCellAnchor>
  <xdr:twoCellAnchor editAs="oneCell">
    <xdr:from>
      <xdr:col>13</xdr:col>
      <xdr:colOff>136684</xdr:colOff>
      <xdr:row>1</xdr:row>
      <xdr:rowOff>50800</xdr:rowOff>
    </xdr:from>
    <xdr:to>
      <xdr:col>16</xdr:col>
      <xdr:colOff>245110</xdr:colOff>
      <xdr:row>13</xdr:row>
      <xdr:rowOff>121920</xdr:rowOff>
    </xdr:to>
    <mc:AlternateContent xmlns:mc="http://schemas.openxmlformats.org/markup-compatibility/2006" xmlns:a14="http://schemas.microsoft.com/office/drawing/2010/main">
      <mc:Choice Requires="a14">
        <xdr:graphicFrame macro="">
          <xdr:nvGraphicFramePr>
            <xdr:cNvPr id="17" name=" ">
              <a:extLst>
                <a:ext uri="{FF2B5EF4-FFF2-40B4-BE49-F238E27FC236}">
                  <a16:creationId xmlns:a16="http://schemas.microsoft.com/office/drawing/2014/main" id="{033A0750-60E3-4669-9BAB-E8A5B90B566C}"/>
                </a:ext>
              </a:extLst>
            </xdr:cNvPr>
            <xdr:cNvGraphicFramePr/>
          </xdr:nvGraphicFramePr>
          <xdr:xfrm>
            <a:off x="0" y="0"/>
            <a:ext cx="0" cy="0"/>
          </xdr:xfrm>
          <a:graphic>
            <a:graphicData uri="http://schemas.microsoft.com/office/drawing/2010/slicer">
              <sle:slicer xmlns:sle="http://schemas.microsoft.com/office/drawing/2010/slicer" name=" "/>
            </a:graphicData>
          </a:graphic>
        </xdr:graphicFrame>
      </mc:Choice>
      <mc:Fallback xmlns="">
        <xdr:sp macro="" textlink="">
          <xdr:nvSpPr>
            <xdr:cNvPr id="0" name=""/>
            <xdr:cNvSpPr>
              <a:spLocks noTextEdit="1"/>
            </xdr:cNvSpPr>
          </xdr:nvSpPr>
          <xdr:spPr>
            <a:xfrm>
              <a:off x="6863874" y="237173"/>
              <a:ext cx="1997234" cy="3310255"/>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2</xdr:col>
      <xdr:colOff>45720</xdr:colOff>
      <xdr:row>80</xdr:row>
      <xdr:rowOff>22860</xdr:rowOff>
    </xdr:from>
    <xdr:to>
      <xdr:col>11</xdr:col>
      <xdr:colOff>15240</xdr:colOff>
      <xdr:row>89</xdr:row>
      <xdr:rowOff>43590</xdr:rowOff>
    </xdr:to>
    <xdr:graphicFrame macro="">
      <xdr:nvGraphicFramePr>
        <xdr:cNvPr id="19" name="Chart 18">
          <a:extLst>
            <a:ext uri="{FF2B5EF4-FFF2-40B4-BE49-F238E27FC236}">
              <a16:creationId xmlns:a16="http://schemas.microsoft.com/office/drawing/2014/main" id="{6B8ED703-6119-442C-870F-516CD4D2AE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30480</xdr:colOff>
      <xdr:row>93</xdr:row>
      <xdr:rowOff>182880</xdr:rowOff>
    </xdr:from>
    <xdr:to>
      <xdr:col>11</xdr:col>
      <xdr:colOff>15240</xdr:colOff>
      <xdr:row>103</xdr:row>
      <xdr:rowOff>68355</xdr:rowOff>
    </xdr:to>
    <xdr:graphicFrame macro="">
      <xdr:nvGraphicFramePr>
        <xdr:cNvPr id="20" name="Chart 19">
          <a:extLst>
            <a:ext uri="{FF2B5EF4-FFF2-40B4-BE49-F238E27FC236}">
              <a16:creationId xmlns:a16="http://schemas.microsoft.com/office/drawing/2014/main" id="{313904FD-EFFA-4119-9A3C-14FEBA7D3E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38100</xdr:colOff>
      <xdr:row>155</xdr:row>
      <xdr:rowOff>15240</xdr:rowOff>
    </xdr:from>
    <xdr:to>
      <xdr:col>10</xdr:col>
      <xdr:colOff>617220</xdr:colOff>
      <xdr:row>164</xdr:row>
      <xdr:rowOff>98835</xdr:rowOff>
    </xdr:to>
    <xdr:graphicFrame macro="">
      <xdr:nvGraphicFramePr>
        <xdr:cNvPr id="12" name="Chart 11">
          <a:extLst>
            <a:ext uri="{FF2B5EF4-FFF2-40B4-BE49-F238E27FC236}">
              <a16:creationId xmlns:a16="http://schemas.microsoft.com/office/drawing/2014/main" id="{C9600847-76F8-44FC-BDE8-716A9E9DC6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30480</xdr:colOff>
      <xdr:row>139</xdr:row>
      <xdr:rowOff>175260</xdr:rowOff>
    </xdr:from>
    <xdr:to>
      <xdr:col>11</xdr:col>
      <xdr:colOff>15240</xdr:colOff>
      <xdr:row>149</xdr:row>
      <xdr:rowOff>66450</xdr:rowOff>
    </xdr:to>
    <xdr:graphicFrame macro="">
      <xdr:nvGraphicFramePr>
        <xdr:cNvPr id="14" name="Chart 13">
          <a:extLst>
            <a:ext uri="{FF2B5EF4-FFF2-40B4-BE49-F238E27FC236}">
              <a16:creationId xmlns:a16="http://schemas.microsoft.com/office/drawing/2014/main" id="{524BB9EE-37CF-42F2-9E82-17DC426895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26669</xdr:colOff>
      <xdr:row>12</xdr:row>
      <xdr:rowOff>133350</xdr:rowOff>
    </xdr:from>
    <xdr:to>
      <xdr:col>12</xdr:col>
      <xdr:colOff>331469</xdr:colOff>
      <xdr:row>33</xdr:row>
      <xdr:rowOff>63499</xdr:rowOff>
    </xdr:to>
    <xdr:graphicFrame macro="">
      <xdr:nvGraphicFramePr>
        <xdr:cNvPr id="11" name="Chart 10">
          <a:extLst>
            <a:ext uri="{FF2B5EF4-FFF2-40B4-BE49-F238E27FC236}">
              <a16:creationId xmlns:a16="http://schemas.microsoft.com/office/drawing/2014/main" id="{0DDC814B-912B-419D-8640-0E4DC8A5C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167640</xdr:colOff>
      <xdr:row>216</xdr:row>
      <xdr:rowOff>0</xdr:rowOff>
    </xdr:from>
    <xdr:to>
      <xdr:col>10</xdr:col>
      <xdr:colOff>609600</xdr:colOff>
      <xdr:row>233</xdr:row>
      <xdr:rowOff>22860</xdr:rowOff>
    </xdr:to>
    <xdr:graphicFrame macro="">
      <xdr:nvGraphicFramePr>
        <xdr:cNvPr id="13" name="Chart 12">
          <a:extLst>
            <a:ext uri="{FF2B5EF4-FFF2-40B4-BE49-F238E27FC236}">
              <a16:creationId xmlns:a16="http://schemas.microsoft.com/office/drawing/2014/main" id="{711EBBCE-63E6-4A8A-9AF3-9896604859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28575</xdr:colOff>
      <xdr:row>169</xdr:row>
      <xdr:rowOff>171450</xdr:rowOff>
    </xdr:from>
    <xdr:to>
      <xdr:col>10</xdr:col>
      <xdr:colOff>619125</xdr:colOff>
      <xdr:row>179</xdr:row>
      <xdr:rowOff>74070</xdr:rowOff>
    </xdr:to>
    <xdr:graphicFrame macro="">
      <xdr:nvGraphicFramePr>
        <xdr:cNvPr id="2" name="Chart 1">
          <a:extLst>
            <a:ext uri="{FF2B5EF4-FFF2-40B4-BE49-F238E27FC236}">
              <a16:creationId xmlns:a16="http://schemas.microsoft.com/office/drawing/2014/main" id="{C68AE649-FEA0-4535-80D2-5BEA3599D3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241300</xdr:colOff>
      <xdr:row>67</xdr:row>
      <xdr:rowOff>38100</xdr:rowOff>
    </xdr:from>
    <xdr:to>
      <xdr:col>11</xdr:col>
      <xdr:colOff>2540</xdr:colOff>
      <xdr:row>76</xdr:row>
      <xdr:rowOff>126775</xdr:rowOff>
    </xdr:to>
    <xdr:graphicFrame macro="">
      <xdr:nvGraphicFramePr>
        <xdr:cNvPr id="5" name="Chart 4">
          <a:extLst>
            <a:ext uri="{FF2B5EF4-FFF2-40B4-BE49-F238E27FC236}">
              <a16:creationId xmlns:a16="http://schemas.microsoft.com/office/drawing/2014/main" id="{9064C1A8-661D-47F3-B3EE-DA6E509473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243840</xdr:colOff>
      <xdr:row>107</xdr:row>
      <xdr:rowOff>160020</xdr:rowOff>
    </xdr:from>
    <xdr:to>
      <xdr:col>10</xdr:col>
      <xdr:colOff>609600</xdr:colOff>
      <xdr:row>117</xdr:row>
      <xdr:rowOff>127410</xdr:rowOff>
    </xdr:to>
    <xdr:graphicFrame macro="">
      <xdr:nvGraphicFramePr>
        <xdr:cNvPr id="6" name="Chart 5">
          <a:extLst>
            <a:ext uri="{FF2B5EF4-FFF2-40B4-BE49-F238E27FC236}">
              <a16:creationId xmlns:a16="http://schemas.microsoft.com/office/drawing/2014/main" id="{622A0C42-5F16-4389-AB60-55A1A18B2E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243840</xdr:colOff>
      <xdr:row>185</xdr:row>
      <xdr:rowOff>160020</xdr:rowOff>
    </xdr:from>
    <xdr:to>
      <xdr:col>10</xdr:col>
      <xdr:colOff>609600</xdr:colOff>
      <xdr:row>195</xdr:row>
      <xdr:rowOff>127410</xdr:rowOff>
    </xdr:to>
    <xdr:graphicFrame macro="">
      <xdr:nvGraphicFramePr>
        <xdr:cNvPr id="7" name="Chart 6">
          <a:extLst>
            <a:ext uri="{FF2B5EF4-FFF2-40B4-BE49-F238E27FC236}">
              <a16:creationId xmlns:a16="http://schemas.microsoft.com/office/drawing/2014/main" id="{94B6F336-81AD-4880-AB35-EA6B64BB2B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30480</xdr:colOff>
      <xdr:row>123</xdr:row>
      <xdr:rowOff>175260</xdr:rowOff>
    </xdr:from>
    <xdr:to>
      <xdr:col>11</xdr:col>
      <xdr:colOff>15240</xdr:colOff>
      <xdr:row>133</xdr:row>
      <xdr:rowOff>66450</xdr:rowOff>
    </xdr:to>
    <xdr:graphicFrame macro="">
      <xdr:nvGraphicFramePr>
        <xdr:cNvPr id="4" name="Chart 3">
          <a:extLst>
            <a:ext uri="{FF2B5EF4-FFF2-40B4-BE49-F238E27FC236}">
              <a16:creationId xmlns:a16="http://schemas.microsoft.com/office/drawing/2014/main" id="{F7FA8929-B40F-4AC5-95B8-7EB6AA4BDD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234950</xdr:colOff>
      <xdr:row>52</xdr:row>
      <xdr:rowOff>31750</xdr:rowOff>
    </xdr:from>
    <xdr:to>
      <xdr:col>10</xdr:col>
      <xdr:colOff>364490</xdr:colOff>
      <xdr:row>61</xdr:row>
      <xdr:rowOff>66450</xdr:rowOff>
    </xdr:to>
    <xdr:graphicFrame macro="">
      <xdr:nvGraphicFramePr>
        <xdr:cNvPr id="8" name="Chart 7">
          <a:extLst>
            <a:ext uri="{FF2B5EF4-FFF2-40B4-BE49-F238E27FC236}">
              <a16:creationId xmlns:a16="http://schemas.microsoft.com/office/drawing/2014/main" id="{1D201047-D190-45D3-B56B-9E4085A87B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243840</xdr:colOff>
      <xdr:row>198</xdr:row>
      <xdr:rowOff>160020</xdr:rowOff>
    </xdr:from>
    <xdr:to>
      <xdr:col>10</xdr:col>
      <xdr:colOff>609600</xdr:colOff>
      <xdr:row>208</xdr:row>
      <xdr:rowOff>127410</xdr:rowOff>
    </xdr:to>
    <xdr:graphicFrame macro="">
      <xdr:nvGraphicFramePr>
        <xdr:cNvPr id="9" name="Chart 8">
          <a:extLst>
            <a:ext uri="{FF2B5EF4-FFF2-40B4-BE49-F238E27FC236}">
              <a16:creationId xmlns:a16="http://schemas.microsoft.com/office/drawing/2014/main" id="{246F0EA3-376C-4DB7-87B1-3A74B18475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aura Bunce" refreshedDate="45561.650641666667" createdVersion="8" refreshedVersion="8" minRefreshableVersion="3" recordCount="11" xr:uid="{DC617116-6FD0-4FC5-AE69-38717411541A}">
  <cacheSource type="worksheet">
    <worksheetSource name="_T1_2"/>
  </cacheSource>
  <cacheFields count="108">
    <cacheField name="Region" numFmtId="0">
      <sharedItems count="11">
        <s v="England"/>
        <s v="East Midlands"/>
        <s v="East of England"/>
        <s v="London"/>
        <s v="North East"/>
        <s v="North West"/>
        <s v="South East"/>
        <s v="South West"/>
        <s v="West Midlands"/>
        <s v="Yorkshire and the Humber"/>
        <s v="Great Britain"/>
      </sharedItems>
    </cacheField>
    <cacheField name="Sample size" numFmtId="0">
      <sharedItems containsSemiMixedTypes="0" containsString="0" containsNumber="1" containsInteger="1" minValue="576" maxValue="13266"/>
    </cacheField>
    <cacheField name="TM2009" numFmtId="9">
      <sharedItems containsSemiMixedTypes="0" containsString="0" containsNumber="1" minValue="0.18285018214290699" maxValue="0.22153596168558701"/>
    </cacheField>
    <cacheField name="TM2010" numFmtId="9">
      <sharedItems containsSemiMixedTypes="0" containsString="0" containsNumber="1" minValue="0.171197617" maxValue="0.23265750499999999"/>
    </cacheField>
    <cacheField name="TM2011" numFmtId="9">
      <sharedItems containsSemiMixedTypes="0" containsString="0" containsNumber="1" minValue="0.15598536700000001" maxValue="0.25861325099999999"/>
    </cacheField>
    <cacheField name="TM2012" numFmtId="9">
      <sharedItems containsSemiMixedTypes="0" containsString="0" containsNumber="1" minValue="0.14124577599999999" maxValue="0.21685589"/>
    </cacheField>
    <cacheField name="TM2013" numFmtId="9">
      <sharedItems containsSemiMixedTypes="0" containsString="0" containsNumber="1" minValue="0.138690068" maxValue="0.189799149"/>
    </cacheField>
    <cacheField name="TM2014" numFmtId="9">
      <sharedItems containsSemiMixedTypes="0" containsString="0" containsNumber="1" minValue="9.6182313000000005E-2" maxValue="0.12741283"/>
    </cacheField>
    <cacheField name="TM2015" numFmtId="9">
      <sharedItems containsSemiMixedTypes="0" containsString="0" containsNumber="1" minValue="0.119147687" maxValue="0.16213202400000001"/>
    </cacheField>
    <cacheField name="TM2016" numFmtId="9">
      <sharedItems containsSemiMixedTypes="0" containsString="0" containsNumber="1" minValue="9.1328663000000004E-2" maxValue="0.13543553699999999"/>
    </cacheField>
    <cacheField name="TM2017" numFmtId="9">
      <sharedItems containsSemiMixedTypes="0" containsString="0" containsNumber="1" minValue="9.3349893000000003E-2" maxValue="0.120400883"/>
    </cacheField>
    <cacheField name="TM2018" numFmtId="9">
      <sharedItems containsSemiMixedTypes="0" containsString="0" containsNumber="1" minValue="5.8387821999999999E-2" maxValue="0.101121059"/>
    </cacheField>
    <cacheField name="TM2019" numFmtId="9">
      <sharedItems containsSemiMixedTypes="0" containsString="0" containsNumber="1" minValue="6.5002459286696901E-2" maxValue="8.0113873000000002E-2"/>
    </cacheField>
    <cacheField name="TM2020" numFmtId="9">
      <sharedItems containsSemiMixedTypes="0" containsString="0" containsNumber="1" minValue="6.0270811581319597E-2" maxValue="8.2834122999999996E-2"/>
    </cacheField>
    <cacheField name="TM2021" numFmtId="9">
      <sharedItems containsSemiMixedTypes="0" containsString="0" containsNumber="1" minValue="4.4008765999999998E-2" maxValue="6.0595656154705801E-2"/>
    </cacheField>
    <cacheField name="TM2022" numFmtId="9">
      <sharedItems containsSemiMixedTypes="0" containsString="0" containsNumber="1" minValue="4.6611719000000003E-2" maxValue="6.3870640000000006E-2"/>
    </cacheField>
    <cacheField name="TM2023" numFmtId="9">
      <sharedItems containsSemiMixedTypes="0" containsString="0" containsNumber="1" minValue="5.9508859536803731E-2" maxValue="8.5851162938955311E-2"/>
    </cacheField>
    <cacheField name="TM2024" numFmtId="9">
      <sharedItems containsSemiMixedTypes="0" containsString="0" containsNumber="1" minValue="7.3899999999999993E-2" maxValue="0.1075"/>
    </cacheField>
    <cacheField name="AR2009" numFmtId="9">
      <sharedItems containsSemiMixedTypes="0" containsString="0" containsNumber="1" minValue="0.42726139520819001" maxValue="0.50243247878304798"/>
    </cacheField>
    <cacheField name="AR2010" numFmtId="9">
      <sharedItems containsSemiMixedTypes="0" containsString="0" containsNumber="1" minValue="0.40534142299999998" maxValue="0.46488466060598599"/>
    </cacheField>
    <cacheField name="AR2011" numFmtId="9">
      <sharedItems containsSemiMixedTypes="0" containsString="0" containsNumber="1" minValue="0.35787504115825503" maxValue="0.40717415072080199"/>
    </cacheField>
    <cacheField name="AR2012" numFmtId="9">
      <sharedItems containsSemiMixedTypes="0" containsString="0" containsNumber="1" minValue="0.32575559900000001" maxValue="0.38836184299999998"/>
    </cacheField>
    <cacheField name="AR2013" numFmtId="9">
      <sharedItems containsSemiMixedTypes="0" containsString="0" containsNumber="1" minValue="0.344764149597859" maxValue="0.39273888000000001"/>
    </cacheField>
    <cacheField name="AR2014" numFmtId="9">
      <sharedItems containsSemiMixedTypes="0" containsString="0" containsNumber="1" minValue="0.30916199500000002" maxValue="0.36398244400000002"/>
    </cacheField>
    <cacheField name="AR2015" numFmtId="9">
      <sharedItems containsSemiMixedTypes="0" containsString="0" containsNumber="1" minValue="0.35279188700000003" maxValue="0.43839602700000002"/>
    </cacheField>
    <cacheField name="AR2016" numFmtId="9">
      <sharedItems containsSemiMixedTypes="0" containsString="0" containsNumber="1" minValue="0.30165545273144501" maxValue="0.37558858000000001"/>
    </cacheField>
    <cacheField name="AR2017" numFmtId="9">
      <sharedItems containsSemiMixedTypes="0" containsString="0" containsNumber="1" minValue="0.34711637000000001" maxValue="0.38401750878276703"/>
    </cacheField>
    <cacheField name="AR2018" numFmtId="9">
      <sharedItems containsSemiMixedTypes="0" containsString="0" containsNumber="1" minValue="0.32642553899999999" maxValue="0.37255438400000002"/>
    </cacheField>
    <cacheField name="AR2019" numFmtId="9">
      <sharedItems containsSemiMixedTypes="0" containsString="0" containsNumber="1" minValue="0.27372240492550098" maxValue="0.34039405045896298"/>
    </cacheField>
    <cacheField name="AR2020" numFmtId="9">
      <sharedItems containsSemiMixedTypes="0" containsString="0" containsNumber="1" minValue="0.30793079800000001" maxValue="0.34645781120431501"/>
    </cacheField>
    <cacheField name="AR2021" numFmtId="9">
      <sharedItems containsSemiMixedTypes="0" containsString="0" containsNumber="1" minValue="0.32495921" maxValue="0.37055221799999999"/>
    </cacheField>
    <cacheField name="AR2022" numFmtId="9">
      <sharedItems containsSemiMixedTypes="0" containsString="0" containsNumber="1" minValue="0.28984942699999999" maxValue="0.31855042002860701"/>
    </cacheField>
    <cacheField name="AR2023" numFmtId="9">
      <sharedItems containsSemiMixedTypes="0" containsString="0" containsNumber="1" minValue="0.25424072055773572" maxValue="0.28862871211603253"/>
    </cacheField>
    <cacheField name="AR2024" numFmtId="9">
      <sharedItems containsSemiMixedTypes="0" containsString="0" containsNumber="1" minValue="0.27239999999999998" maxValue="0.34870000000000001"/>
    </cacheField>
    <cacheField name="NE2009" numFmtId="9">
      <sharedItems containsSemiMixedTypes="0" containsString="0" containsNumber="1" minValue="0.26113463146837301" maxValue="0.31603748914157498"/>
    </cacheField>
    <cacheField name="NE2010" numFmtId="9">
      <sharedItems containsSemiMixedTypes="0" containsString="0" containsNumber="1" minValue="0.30282077299999999" maxValue="0.33243733851382001"/>
    </cacheField>
    <cacheField name="NE2011" numFmtId="9">
      <sharedItems containsSemiMixedTypes="0" containsString="0" containsNumber="1" minValue="0.30434301400000002" maxValue="0.389796535"/>
    </cacheField>
    <cacheField name="NE2012" numFmtId="9">
      <sharedItems containsSemiMixedTypes="0" containsString="0" containsNumber="1" minValue="0.34234980667776899" maxValue="0.39523964126238398"/>
    </cacheField>
    <cacheField name="NE2013" numFmtId="9">
      <sharedItems containsSemiMixedTypes="0" containsString="0" containsNumber="1" minValue="0.347121069" maxValue="0.40262414823737502"/>
    </cacheField>
    <cacheField name="NE2014" numFmtId="9">
      <sharedItems containsSemiMixedTypes="0" containsString="0" containsNumber="1" minValue="0.385222701" maxValue="0.44067391500000003"/>
    </cacheField>
    <cacheField name="NE2015" numFmtId="9">
      <sharedItems containsSemiMixedTypes="0" containsString="0" containsNumber="1" minValue="0.35663082699999998" maxValue="0.39850355385811898"/>
    </cacheField>
    <cacheField name="NE2016" numFmtId="9">
      <sharedItems containsSemiMixedTypes="0" containsString="0" containsNumber="1" minValue="0.35146245999999998" maxValue="0.44425086925874002"/>
    </cacheField>
    <cacheField name="NE2017" numFmtId="9">
      <sharedItems containsSemiMixedTypes="0" containsString="0" containsNumber="1" minValue="0.34346087600000003" maxValue="0.43872677799999998"/>
    </cacheField>
    <cacheField name="NE2018" numFmtId="9">
      <sharedItems containsSemiMixedTypes="0" containsString="0" containsNumber="1" minValue="0.36326043899999999" maxValue="0.42080305000000001"/>
    </cacheField>
    <cacheField name="NE2019" numFmtId="9">
      <sharedItems containsSemiMixedTypes="0" containsString="0" containsNumber="1" minValue="0.44308929681600301" maxValue="0.494500622"/>
    </cacheField>
    <cacheField name="NE2020" numFmtId="9">
      <sharedItems containsSemiMixedTypes="0" containsString="0" containsNumber="1" minValue="0.42502769899999998" maxValue="0.45758081068676898"/>
    </cacheField>
    <cacheField name="NE2021" numFmtId="9">
      <sharedItems containsSemiMixedTypes="0" containsString="0" containsNumber="1" minValue="0.43184375200000003" maxValue="0.47459215199999999"/>
    </cacheField>
    <cacheField name="NE2022" numFmtId="9">
      <sharedItems containsSemiMixedTypes="0" containsString="0" containsNumber="1" minValue="0.43357878700000002" maxValue="0.47628704399999999"/>
    </cacheField>
    <cacheField name="NE2023" numFmtId="9">
      <sharedItems containsSemiMixedTypes="0" containsString="0" containsNumber="1" minValue="0.47186176205997088" maxValue="0.51026302588119699"/>
    </cacheField>
    <cacheField name="NE2024" numFmtId="9">
      <sharedItems containsSemiMixedTypes="0" containsString="0" containsNumber="1" minValue="0.42970000000000003" maxValue="0.52249999999999996"/>
    </cacheField>
    <cacheField name="DK2009" numFmtId="9">
      <sharedItems containsSemiMixedTypes="0" containsString="0" containsNumber="1" minValue="3.3944161320395599E-2" maxValue="5.3582707605672401E-2"/>
    </cacheField>
    <cacheField name="DK2010" numFmtId="9">
      <sharedItems containsSemiMixedTypes="0" containsString="0" containsNumber="1" minValue="2.9508245702807499E-2" maxValue="7.3117868000000003E-2"/>
    </cacheField>
    <cacheField name="DK2011" numFmtId="9">
      <sharedItems containsSemiMixedTypes="0" containsString="0" containsNumber="1" minValue="6.3567136999999996E-2" maxValue="8.1576469999999998E-2"/>
    </cacheField>
    <cacheField name="DK2012" numFmtId="9">
      <sharedItems containsSemiMixedTypes="0" containsString="0" containsNumber="1" minValue="8.4980885000000006E-2" maxValue="0.12733066000000001"/>
    </cacheField>
    <cacheField name="DK2013" numFmtId="9">
      <sharedItems containsSemiMixedTypes="0" containsString="0" containsNumber="1" minValue="8.5444241000000004E-2" maxValue="0.13116278300000001"/>
    </cacheField>
    <cacheField name="DK2014" numFmtId="9">
      <sharedItems containsSemiMixedTypes="0" containsString="0" containsNumber="1" minValue="0.103039215862492" maxValue="0.18023312599999999"/>
    </cacheField>
    <cacheField name="DK2015" numFmtId="9">
      <sharedItems containsSemiMixedTypes="0" containsString="0" containsNumber="1" minValue="8.3654893999999994E-2" maxValue="0.13066671199999999"/>
    </cacheField>
    <cacheField name="DK2016" numFmtId="9">
      <sharedItems containsSemiMixedTypes="0" containsString="0" containsNumber="1" minValue="0.13356594799999999" maxValue="0.185141263"/>
    </cacheField>
    <cacheField name="DK2017" numFmtId="9">
      <sharedItems containsSemiMixedTypes="0" containsString="0" containsNumber="1" minValue="0.113160366242379" maxValue="0.16721761800000001"/>
    </cacheField>
    <cacheField name="DK2018" numFmtId="9">
      <sharedItems containsSemiMixedTypes="0" containsString="0" containsNumber="1" minValue="0.13950802100000001" maxValue="0.20722680199999999"/>
    </cacheField>
    <cacheField name="DK2019" numFmtId="9">
      <sharedItems containsSemiMixedTypes="0" containsString="0" containsNumber="1" minValue="0.12880467400000001" maxValue="0.19337398289458699"/>
    </cacheField>
    <cacheField name="DK2020" numFmtId="9">
      <sharedItems containsSemiMixedTypes="0" containsString="0" containsNumber="1" minValue="0.13732852700000001" maxValue="0.183479014"/>
    </cacheField>
    <cacheField name="DK2021" numFmtId="9">
      <sharedItems containsSemiMixedTypes="0" containsString="0" containsNumber="1" minValue="0.117207044" maxValue="0.16849489400000001"/>
    </cacheField>
    <cacheField name="DK2022" numFmtId="9">
      <sharedItems containsSemiMixedTypes="0" containsString="0" containsNumber="1" minValue="0.16764147400000001" maxValue="0.203536679"/>
    </cacheField>
    <cacheField name="DK2023" numFmtId="9">
      <sharedItems containsSemiMixedTypes="0" containsString="0" containsNumber="1" minValue="0.1488472267829456" maxValue="0.19115423580187119"/>
    </cacheField>
    <cacheField name="DK2024" numFmtId="9">
      <sharedItems containsSemiMixedTypes="0" containsString="0" containsNumber="1" minValue="9.9400000000000002E-2" maxValue="0.13919999999999999"/>
    </cacheField>
    <cacheField name="Gov't activities to limit smoking (Too much)" numFmtId="9">
      <sharedItems containsSemiMixedTypes="0" containsString="0" containsNumber="1" minValue="7.3899999999999993E-2" maxValue="0.1075"/>
    </cacheField>
    <cacheField name="Gov't activities to limit smoking (About Right)" numFmtId="9">
      <sharedItems containsSemiMixedTypes="0" containsString="0" containsNumber="1" minValue="0.27239999999999998" maxValue="0.34870000000000001"/>
    </cacheField>
    <cacheField name="Gov't activities to limit smoking (About Right or Not Enough)" numFmtId="9">
      <sharedItems containsSemiMixedTypes="0" containsString="0" containsNumber="1" minValue="0.77810000000000001" maxValue="0.8165"/>
    </cacheField>
    <cacheField name="Gov't activities to limit smoking (Not enough)" numFmtId="9">
      <sharedItems containsSemiMixedTypes="0" containsString="0" containsNumber="1" minValue="0.42970000000000003" maxValue="0.52249999999999996"/>
    </cacheField>
    <cacheField name="Protected from industry (Support)" numFmtId="9">
      <sharedItems containsSemiMixedTypes="0" containsString="0" containsNumber="1" minValue="0.74229999999999996" maxValue="0.81420000000000003"/>
    </cacheField>
    <cacheField name="Protected from industry (Oppose)" numFmtId="9">
      <sharedItems containsSemiMixedTypes="0" containsString="0" containsNumber="1" minValue="1.3299999999999999E-2" maxValue="2.87E-2"/>
    </cacheField>
    <cacheField name="Smokefree gen (Support)" numFmtId="9">
      <sharedItems containsSemiMixedTypes="0" containsString="0" containsNumber="1" minValue="0.76619999999999999" maxValue="0.80400000000000005"/>
    </cacheField>
    <cacheField name="Smokefree gen (Oppose)" numFmtId="9">
      <sharedItems containsSemiMixedTypes="0" containsString="0" containsNumber="1" minValue="6.0699999999999997E-2" maxValue="7.8600000000000003E-2"/>
    </cacheField>
    <cacheField name="GB noone smokes (Support)" numFmtId="9">
      <sharedItems containsSemiMixedTypes="0" containsString="0" containsNumber="1" minValue="0.71220000000000006" maxValue="0.74650000000000005"/>
    </cacheField>
    <cacheField name="GB noone smokes (Oppose)" numFmtId="9">
      <sharedItems containsSemiMixedTypes="0" containsString="0" containsNumber="1" minValue="8.7599999999999997E-2" maxValue="0.109"/>
    </cacheField>
    <cacheField name="ageup (Support)" numFmtId="9">
      <sharedItems containsSemiMixedTypes="0" containsString="0" containsNumber="1" minValue="0.67759999999999998" maxValue="0.70720000000000005"/>
    </cacheField>
    <cacheField name="ageup (Oppose)" numFmtId="9">
      <sharedItems containsSemiMixedTypes="0" containsString="0" containsNumber="1" minValue="0.1022" maxValue="0.13400000000000001"/>
    </cacheField>
    <cacheField name="Mandatory age verification (Support)" numFmtId="9">
      <sharedItems containsSemiMixedTypes="0" containsString="0" containsNumber="1" minValue="0.69950000000000001" maxValue="0.73299999999999998"/>
    </cacheField>
    <cacheField name="Mandatory age verification (Oppose)" numFmtId="9">
      <sharedItems containsSemiMixedTypes="0" containsString="0" containsNumber="1" minValue="9.0499999999999997E-2" maxValue="0.1202"/>
    </cacheField>
    <cacheField name="protecting health policy from influence of tobacco (Support)" numFmtId="9">
      <sharedItems containsSemiMixedTypes="0" containsString="0" containsNumber="1" minValue="0.74229999999999996" maxValue="0.81420000000000003"/>
    </cacheField>
    <cacheField name="protecting health policy from influence of tobacco (Oppose)" numFmtId="9">
      <sharedItems containsSemiMixedTypes="0" containsString="0" containsNumber="1" minValue="1.3299999999999999E-2" maxValue="2.87E-2"/>
    </cacheField>
    <cacheField name="Requiring businesses to have a valid licence to sell tobacco (Support)" numFmtId="9">
      <sharedItems containsSemiMixedTypes="0" containsString="0" containsNumber="1" minValue="0.80389999999999995" maxValue="0.88290000000000002"/>
    </cacheField>
    <cacheField name="Requiring businesses to have a valid licence to sell tobacco (Oppose)" numFmtId="9">
      <sharedItems containsSemiMixedTypes="0" containsString="0" containsNumber="1" minValue="2.07E-2" maxValue="4.6300000000000001E-2"/>
    </cacheField>
    <cacheField name=" Requiring tobacco manufacturers to pay a levy to Government (Support)" numFmtId="9">
      <sharedItems containsSemiMixedTypes="0" containsString="0" containsNumber="1" minValue="0.7712" maxValue="0.81740000000000002"/>
    </cacheField>
    <cacheField name=" Requiring tobacco manufacturers to pay a levy to Government (Oppose)" numFmtId="9">
      <sharedItems containsSemiMixedTypes="0" containsString="0" containsNumber="1" minValue="4.4400000000000002E-2" maxValue="6.5699999999999995E-2"/>
    </cacheField>
    <cacheField name="Require cigarette packs to include inserts with Government information about quitting (Support)" numFmtId="9">
      <sharedItems containsSemiMixedTypes="0" containsString="0" containsNumber="1" minValue="0.70650000000000002" maxValue="0.76570000000000005"/>
    </cacheField>
    <cacheField name="Require cigarette packs to include inserts with Government information about quitting (Oppose)" numFmtId="9">
      <sharedItems containsSemiMixedTypes="0" containsString="0" containsNumber="1" minValue="6.2E-2" maxValue="0.1053"/>
    </cacheField>
    <cacheField name="  Health warnings printed on cigarette sticks to encourage smokers to quit (Support)" numFmtId="9">
      <sharedItems containsSemiMixedTypes="0" containsString="0" containsNumber="1" minValue="0.6835" maxValue="0.74229999999999996"/>
    </cacheField>
    <cacheField name="  Health warnings printed on cigarette sticks to encourage smokers to quit (Support)3" numFmtId="9">
      <sharedItems containsSemiMixedTypes="0" containsString="0" containsNumber="1" minValue="6.9400000000000003E-2" maxValue="9.3200000000000005E-2"/>
    </cacheField>
    <cacheField name="Banning names of sweets, cartoons, and bright colours on e-cigarette packaging (Support)" numFmtId="9">
      <sharedItems containsSemiMixedTypes="0" containsString="0" containsNumber="1" minValue="0.77869999999999995" maxValue="0.84899999999999998"/>
    </cacheField>
    <cacheField name="Banning names of sweets, cartoons, and bright colours on e-cigarette packaging (Oppose)" numFmtId="9">
      <sharedItems containsSemiMixedTypes="0" containsString="0" containsNumber="1" minValue="3.4299999999999997E-2" maxValue="5.3400000000000003E-2"/>
    </cacheField>
    <cacheField name="financial incentives for pregnant women (Support)" numFmtId="9">
      <sharedItems containsSemiMixedTypes="0" containsString="0" containsNumber="1" minValue="0.49059999999999998" maxValue="0.64959999999999996"/>
    </cacheField>
    <cacheField name="financial incentives for pregnant women (Oppose)" numFmtId="9">
      <sharedItems containsSemiMixedTypes="0" containsString="0" containsNumber="1" minValue="0.15620000000000001" maxValue="0.29010000000000002"/>
    </cacheField>
    <cacheField name="Restaurant pub café smoking ban (Support)" numFmtId="9">
      <sharedItems containsSemiMixedTypes="0" containsString="0" containsNumber="1" minValue="0.64680000000000004" maxValue="0.67710000000000004"/>
    </cacheField>
    <cacheField name="Restaurant pub café smoking ban (Oppose)" numFmtId="9">
      <sharedItems containsSemiMixedTypes="0" containsString="0" containsNumber="1" minValue="0.16020000000000001" maxValue="0.20399999999999999"/>
    </cacheField>
    <cacheField name="Smoking should be banned in all public transport waiting areas (Support)" numFmtId="9">
      <sharedItems containsSemiMixedTypes="0" containsString="0" containsNumber="1" minValue="0.78290000000000004" maxValue="0.83120000000000005"/>
    </cacheField>
    <cacheField name="Smoking should be banned in all public transport waiting areas (Oppose)" numFmtId="9">
      <sharedItems containsSemiMixedTypes="0" containsString="0" containsNumber="1" minValue="6.5199999999999994E-2" maxValue="9.5200000000000007E-2"/>
    </cacheField>
    <cacheField name="Smoking should be banned in further education colleges (Support)" numFmtId="9">
      <sharedItems containsSemiMixedTypes="0" containsString="0" containsNumber="1" minValue="0.73170000000000002" maxValue="0.77410000000000001"/>
    </cacheField>
    <cacheField name="Smoking should be banned in further education colleges (Oppose)" numFmtId="9">
      <sharedItems containsSemiMixedTypes="0" containsString="0" containsNumber="1" minValue="8.1199999999999994E-2" maxValue="0.115"/>
    </cacheField>
    <cacheField name="Smoking should be banned on university and college campuses (Support)" numFmtId="9">
      <sharedItems containsSemiMixedTypes="0" containsString="0" containsNumber="1" minValue="0.69179999999999997" maxValue="0.74860000000000004"/>
    </cacheField>
    <cacheField name="Smoking should be banned on university and college campuses (Oppose)" numFmtId="9">
      <sharedItems containsSemiMixedTypes="0" containsString="0" containsNumber="1" minValue="9.4600000000000004E-2" maxValue="0.13739999999999999"/>
    </cacheField>
    <cacheField name="pos advertising ban (Support)" numFmtId="9">
      <sharedItems containsSemiMixedTypes="0" containsString="0" containsNumber="1" minValue="0.7802" maxValue="0.83560000000000001"/>
    </cacheField>
    <cacheField name="pos advertising ban (Oppose)" numFmtId="9">
      <sharedItems containsSemiMixedTypes="0" containsString="0" containsNumber="1" minValue="3.8199999999999998E-2" maxValue="5.74E-2"/>
    </cacheField>
    <cacheField name="declare (Support)" numFmtId="9">
      <sharedItems containsSemiMixedTypes="0" containsString="0" containsNumber="1" minValue="0.84409999999999996" maxValue="0.90959999999999996"/>
    </cacheField>
    <cacheField name="declare (Oppose)" numFmtId="9">
      <sharedItems containsSemiMixedTypes="0" containsString="0" containsNumber="1" minValue="4.8999999999999998E-3" maxValue="1.3599999999999999E-2"/>
    </cacheField>
    <cacheField name="Ban sale and import of disposables (Support)" numFmtId="9">
      <sharedItems containsSemiMixedTypes="0" containsString="0" containsNumber="1" minValue="0.75939999999999996" maxValue="0.82599999999999996"/>
    </cacheField>
    <cacheField name="Ban sale and import of disposables (Oppose)" numFmtId="9">
      <sharedItems containsSemiMixedTypes="0" containsString="0" containsNumber="1" minValue="5.6899999999999999E-2" maxValue="7.6700000000000004E-2"/>
    </cacheField>
  </cacheFields>
  <extLst>
    <ext xmlns:x14="http://schemas.microsoft.com/office/spreadsheetml/2009/9/main" uri="{725AE2AE-9491-48be-B2B4-4EB974FC3084}">
      <x14:pivotCacheDefinition pivotCacheId="163966653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
  <r>
    <x v="0"/>
    <n v="11018"/>
    <n v="0.203829455966135"/>
    <n v="0.206456529283015"/>
    <n v="0.19350815046919201"/>
    <n v="0.17703980109918999"/>
    <n v="0.15611928848010101"/>
    <n v="0.11309977096203799"/>
    <n v="0.14254614411963101"/>
    <n v="0.11009350797829399"/>
    <n v="0.103523492451998"/>
    <n v="8.2154752177260301E-2"/>
    <n v="7.3801394878007506E-2"/>
    <n v="6.9594187766957499E-2"/>
    <n v="5.1670833400870399E-2"/>
    <n v="5.5191541290994003E-2"/>
    <n v="6.9295156386879261E-2"/>
    <n v="8.9499999999999996E-2"/>
    <n v="0.46466759882537501"/>
    <n v="0.42129292695176002"/>
    <n v="0.38402083747099902"/>
    <n v="0.35774694691472803"/>
    <n v="0.37409093512832797"/>
    <n v="0.33546820048409198"/>
    <n v="0.38436014206254199"/>
    <n v="0.353558995147502"/>
    <n v="0.36901235240977398"/>
    <n v="0.350343429693172"/>
    <n v="0.30621373049084799"/>
    <n v="0.32871505894949798"/>
    <n v="0.34648987656977598"/>
    <n v="0.30451843162418601"/>
    <n v="0.27615580766146852"/>
    <n v="0.29670000000000002"/>
    <n v="0.28910860346850098"/>
    <n v="0.31972192798871601"/>
    <n v="0.34955419594088"/>
    <n v="0.36521217836381098"/>
    <n v="0.36948152838558102"/>
    <n v="0.41869721154892697"/>
    <n v="0.36661290023864102"/>
    <n v="0.38402889484483999"/>
    <n v="0.39381173384506302"/>
    <n v="0.39653253037282399"/>
    <n v="0.462246875936698"/>
    <n v="0.44250530730839999"/>
    <n v="0.45029264516622403"/>
    <n v="0.45783732482598499"/>
    <n v="0.49283903205910001"/>
    <n v="0.496"/>
    <n v="4.2394341739988899E-2"/>
    <n v="5.2528615776509302E-2"/>
    <n v="7.2916816118928598E-2"/>
    <n v="0.10000107362227099"/>
    <n v="0.10030824800599"/>
    <n v="0.132734817004943"/>
    <n v="0.106480813579186"/>
    <n v="0.15231860202936401"/>
    <n v="0.13365242129316501"/>
    <n v="0.170969287756743"/>
    <n v="0.15773799869444699"/>
    <n v="0.159185445975144"/>
    <n v="0.15154664486312899"/>
    <n v="0.182452702258834"/>
    <n v="0.1617100038925523"/>
    <n v="0.1177"/>
    <n v="8.9499999999999996E-2"/>
    <n v="0.29670000000000002"/>
    <n v="0.79269999999999996"/>
    <n v="0.496"/>
    <n v="0.78210000000000002"/>
    <n v="2.1000000000000001E-2"/>
    <n v="0.78069999999999995"/>
    <n v="7.0000000000000007E-2"/>
    <n v="0.7339"/>
    <n v="0.10150000000000001"/>
    <n v="0.69230000000000003"/>
    <n v="0.1181"/>
    <n v="0.71640000000000004"/>
    <n v="0.1084"/>
    <n v="0.78210000000000002"/>
    <n v="2.1000000000000001E-2"/>
    <n v="0.8579"/>
    <n v="3.56E-2"/>
    <n v="0.79259999999999997"/>
    <n v="5.3699999999999998E-2"/>
    <n v="0.7127"/>
    <n v="7.22E-2"/>
    <n v="0.70640000000000003"/>
    <n v="8.0799999999999997E-2"/>
    <n v="0.81850000000000001"/>
    <n v="4.5400000000000003E-2"/>
    <n v="0.53100000000000003"/>
    <n v="0.24940000000000001"/>
    <n v="0.65969999999999995"/>
    <n v="0.18340000000000001"/>
    <n v="0.81"/>
    <n v="8.2100000000000006E-2"/>
    <n v="0.73960000000000004"/>
    <n v="0.1067"/>
    <n v="0.70630000000000004"/>
    <n v="0.1244"/>
    <n v="0.81020000000000003"/>
    <n v="4.82E-2"/>
    <n v="0.873"/>
    <n v="7.6E-3"/>
    <n v="0.80210000000000004"/>
    <n v="6.7299999999999999E-2"/>
  </r>
  <r>
    <x v="1"/>
    <n v="985"/>
    <n v="0.192085283903073"/>
    <n v="0.21071862099999999"/>
    <n v="0.18383142699999999"/>
    <n v="0.170027068"/>
    <n v="0.15079637400000001"/>
    <n v="0.10361801900000001"/>
    <n v="0.15068420799999999"/>
    <n v="0.13543553699999999"/>
    <n v="0.120400883"/>
    <n v="0.101121059"/>
    <n v="8.0113873000000002E-2"/>
    <n v="7.3504389000000003E-2"/>
    <n v="4.8362039000000002E-2"/>
    <n v="6.1222161999999997E-2"/>
    <n v="6.332924813369778E-2"/>
    <n v="8.2699999999999996E-2"/>
    <n v="0.481390996231993"/>
    <n v="0.42878882000000001"/>
    <n v="0.39202266899999999"/>
    <n v="0.35785926800000001"/>
    <n v="0.37323867500000002"/>
    <n v="0.32508392600000002"/>
    <n v="0.37318563399999999"/>
    <n v="0.35879950100000002"/>
    <n v="0.37649664500000002"/>
    <n v="0.35848761000000001"/>
    <n v="0.28468095500000001"/>
    <n v="0.34086180300000002"/>
    <n v="0.35779321800000002"/>
    <n v="0.30166237200000001"/>
    <n v="0.25424072055773572"/>
    <n v="0.28320000000000001"/>
    <n v="0.29022085594686498"/>
    <n v="0.31190256300000002"/>
    <n v="0.36057876700000002"/>
    <n v="0.37480824699999998"/>
    <n v="0.38252529800000001"/>
    <n v="0.44067391500000003"/>
    <n v="0.38043734499999998"/>
    <n v="0.36694555000000001"/>
    <n v="0.367522933"/>
    <n v="0.36326043899999999"/>
    <n v="0.478497432"/>
    <n v="0.44115139799999997"/>
    <n v="0.44519434200000002"/>
    <n v="0.43357878700000002"/>
    <n v="0.49127579550669542"/>
    <n v="0.49490000000000001"/>
    <n v="3.6302863918069E-2"/>
    <n v="4.8589997000000003E-2"/>
    <n v="6.3567136999999996E-2"/>
    <n v="9.7305417000000005E-2"/>
    <n v="9.3439652999999998E-2"/>
    <n v="0.130624139"/>
    <n v="9.5692813000000002E-2"/>
    <n v="0.138819412"/>
    <n v="0.135579539"/>
    <n v="0.17713089200000001"/>
    <n v="0.15670774100000001"/>
    <n v="0.14448240900000001"/>
    <n v="0.14865039999999999"/>
    <n v="0.203536679"/>
    <n v="0.19115423580187119"/>
    <n v="0.13919999999999999"/>
    <n v="8.2699999999999996E-2"/>
    <n v="0.28320000000000001"/>
    <n v="0.77810000000000001"/>
    <n v="0.49490000000000001"/>
    <n v="0.74229999999999996"/>
    <n v="1.4800000000000001E-2"/>
    <n v="0.76619999999999999"/>
    <n v="7.17E-2"/>
    <n v="0.72670000000000001"/>
    <n v="0.109"/>
    <n v="0.69169999999999998"/>
    <n v="0.1022"/>
    <n v="0.71350000000000002"/>
    <n v="9.9500000000000005E-2"/>
    <n v="0.74229999999999996"/>
    <n v="1.4800000000000001E-2"/>
    <n v="0.86009999999999998"/>
    <n v="2.92E-2"/>
    <n v="0.7712"/>
    <n v="4.8000000000000001E-2"/>
    <n v="0.76570000000000005"/>
    <n v="6.5500000000000003E-2"/>
    <n v="0.70979999999999999"/>
    <n v="6.9400000000000003E-2"/>
    <n v="0.81040000000000001"/>
    <n v="5.3400000000000003E-2"/>
    <n v="0.503"/>
    <n v="0.27860000000000001"/>
    <n v="0.67710000000000004"/>
    <n v="0.1701"/>
    <n v="0.80410000000000004"/>
    <n v="8.43E-2"/>
    <n v="0.73170000000000002"/>
    <n v="0.1004"/>
    <n v="0.7046"/>
    <n v="0.1145"/>
    <n v="0.78969999999999996"/>
    <n v="5.1999999999999998E-2"/>
    <n v="0.86429999999999996"/>
    <n v="6.1999999999999998E-3"/>
    <n v="0.79069999999999996"/>
    <n v="7.3300000000000004E-2"/>
  </r>
  <r>
    <x v="2"/>
    <n v="1227"/>
    <n v="0.194300951360561"/>
    <n v="0.21119412400000001"/>
    <n v="0.16830869600000001"/>
    <n v="0.204066003"/>
    <n v="0.157299511"/>
    <n v="0.10857019800000001"/>
    <n v="0.15816637"/>
    <n v="0.117331792"/>
    <n v="0.106934178"/>
    <n v="9.1151255E-2"/>
    <n v="7.2873262999999994E-2"/>
    <n v="7.0894651000000003E-2"/>
    <n v="5.9050740999999997E-2"/>
    <n v="6.0158151E-2"/>
    <n v="6.306295407237808E-2"/>
    <n v="7.3899999999999993E-2"/>
    <n v="0.45322621810066599"/>
    <n v="0.40534142299999998"/>
    <n v="0.366358507"/>
    <n v="0.35332044600000001"/>
    <n v="0.37413206799999998"/>
    <n v="0.33394498099999997"/>
    <n v="0.39033932500000001"/>
    <n v="0.36674874899999999"/>
    <n v="0.358393766"/>
    <n v="0.37255438400000002"/>
    <n v="0.28850852399999999"/>
    <n v="0.33822669100000002"/>
    <n v="0.35015828500000001"/>
    <n v="0.29746061699999998"/>
    <n v="0.28617485214684169"/>
    <n v="0.31230000000000002"/>
    <n v="0.304974582071809"/>
    <n v="0.32945249100000001"/>
    <n v="0.389796535"/>
    <n v="0.35735852200000001"/>
    <n v="0.37379233499999998"/>
    <n v="0.43418849300000001"/>
    <n v="0.35684094900000002"/>
    <n v="0.37814536399999998"/>
    <n v="0.41431707899999998"/>
    <n v="0.39678634000000002"/>
    <n v="0.47473184699999998"/>
    <n v="0.45084254099999999"/>
    <n v="0.43184375200000003"/>
    <n v="0.45508915799999999"/>
    <n v="0.48005405409716378"/>
    <n v="0.50419999999999998"/>
    <n v="4.7498248466963003E-2"/>
    <n v="5.4011961999999997E-2"/>
    <n v="7.5536260999999993E-2"/>
    <n v="8.5255029999999996E-2"/>
    <n v="9.4776085999999996E-2"/>
    <n v="0.123296328"/>
    <n v="9.4653354999999995E-2"/>
    <n v="0.13777409400000001"/>
    <n v="0.120354977"/>
    <n v="0.13950802100000001"/>
    <n v="0.16388636600000001"/>
    <n v="0.14003611699999999"/>
    <n v="0.158947223"/>
    <n v="0.187292074"/>
    <n v="0.17070813968361651"/>
    <n v="0.1096"/>
    <n v="7.3899999999999993E-2"/>
    <n v="0.31230000000000002"/>
    <n v="0.8165"/>
    <n v="0.50419999999999998"/>
    <n v="0.78849999999999998"/>
    <n v="1.3299999999999999E-2"/>
    <n v="0.78049999999999997"/>
    <n v="6.1699999999999998E-2"/>
    <n v="0.72840000000000005"/>
    <n v="0.1021"/>
    <n v="0.68899999999999995"/>
    <n v="0.127"/>
    <n v="0.72440000000000004"/>
    <n v="0.1202"/>
    <n v="0.78849999999999998"/>
    <n v="1.3299999999999999E-2"/>
    <n v="0.88019999999999998"/>
    <n v="3.1E-2"/>
    <n v="0.80230000000000001"/>
    <n v="4.9000000000000002E-2"/>
    <n v="0.72540000000000004"/>
    <n v="9.1899999999999996E-2"/>
    <n v="0.71970000000000001"/>
    <n v="8.9700000000000002E-2"/>
    <n v="0.84230000000000005"/>
    <n v="3.4299999999999997E-2"/>
    <n v="0.50800000000000001"/>
    <n v="0.26950000000000002"/>
    <n v="0.64890000000000003"/>
    <n v="0.19789999999999999"/>
    <n v="0.81110000000000004"/>
    <n v="8.9899999999999994E-2"/>
    <n v="0.7349"/>
    <n v="0.1115"/>
    <n v="0.70640000000000003"/>
    <n v="0.127"/>
    <n v="0.83560000000000001"/>
    <n v="4.1099999999999998E-2"/>
    <n v="0.87590000000000001"/>
    <n v="4.8999999999999998E-3"/>
    <n v="0.82599999999999996"/>
    <n v="5.6899999999999999E-2"/>
  </r>
  <r>
    <x v="3"/>
    <n v="1741"/>
    <n v="0.18285018214290699"/>
    <n v="0.171197617"/>
    <n v="0.15598536700000001"/>
    <n v="0.14124577599999999"/>
    <n v="0.138690068"/>
    <n v="9.6182313000000005E-2"/>
    <n v="0.13444314299999999"/>
    <n v="9.1328663000000004E-2"/>
    <n v="0.10642143900000001"/>
    <n v="7.3839296999999998E-2"/>
    <n v="7.7558948000000003E-2"/>
    <n v="6.6346470000000005E-2"/>
    <n v="4.4828682000000002E-2"/>
    <n v="5.6110303E-2"/>
    <n v="8.5851162938955311E-2"/>
    <n v="0.1075"/>
    <n v="0.50243247878304798"/>
    <n v="0.43807618700000001"/>
    <n v="0.39675369300000002"/>
    <n v="0.36183289200000002"/>
    <n v="0.37864135599999998"/>
    <n v="0.33836186099999999"/>
    <n v="0.37172696100000002"/>
    <n v="0.37206761399999999"/>
    <n v="0.37691812400000002"/>
    <n v="0.33414806000000002"/>
    <n v="0.29541068399999998"/>
    <n v="0.32225518199999997"/>
    <n v="0.36513094699999998"/>
    <n v="0.31577683499999998"/>
    <n v="0.28133838801448852"/>
    <n v="0.34870000000000001"/>
    <n v="0.26113463146837301"/>
    <n v="0.322316467"/>
    <n v="0.36908626"/>
    <n v="0.36959067200000001"/>
    <n v="0.35150579300000001"/>
    <n v="0.385222701"/>
    <n v="0.36316318400000003"/>
    <n v="0.35146245999999998"/>
    <n v="0.36838711200000002"/>
    <n v="0.38478584100000002"/>
    <n v="0.45115924600000001"/>
    <n v="0.42791933399999998"/>
    <n v="0.43282402599999997"/>
    <n v="0.45717827999999999"/>
    <n v="0.47186176205997088"/>
    <n v="0.42970000000000003"/>
    <n v="5.3582707605672401E-2"/>
    <n v="6.8409729000000002E-2"/>
    <n v="7.8174679999999996E-2"/>
    <n v="0.12733066000000001"/>
    <n v="0.13116278300000001"/>
    <n v="0.18023312599999999"/>
    <n v="0.13066671199999999"/>
    <n v="0.185141263"/>
    <n v="0.14827332500000001"/>
    <n v="0.20722680199999999"/>
    <n v="0.17587112199999999"/>
    <n v="0.183479014"/>
    <n v="0.15721634500000001"/>
    <n v="0.170934582"/>
    <n v="0.16094868698658529"/>
    <n v="0.1142"/>
    <n v="0.1075"/>
    <n v="0.34870000000000001"/>
    <n v="0.77839999999999998"/>
    <n v="0.42970000000000003"/>
    <n v="0.78339999999999999"/>
    <n v="2.87E-2"/>
    <n v="0.7702"/>
    <n v="6.0699999999999997E-2"/>
    <n v="0.73070000000000002"/>
    <n v="8.7599999999999997E-2"/>
    <n v="0.68379999999999996"/>
    <n v="0.10929999999999999"/>
    <n v="0.72760000000000002"/>
    <n v="9.3399999999999997E-2"/>
    <n v="0.78339999999999999"/>
    <n v="2.87E-2"/>
    <n v="0.80389999999999995"/>
    <n v="4.6300000000000001E-2"/>
    <n v="0.78149999999999997"/>
    <n v="4.5699999999999998E-2"/>
    <n v="0.74909999999999999"/>
    <n v="6.2E-2"/>
    <n v="0.71"/>
    <n v="7.2400000000000006E-2"/>
    <n v="0.77869999999999995"/>
    <n v="4.58E-2"/>
    <n v="0.64959999999999996"/>
    <n v="0.15620000000000001"/>
    <n v="0.6663"/>
    <n v="0.16020000000000001"/>
    <n v="0.78290000000000004"/>
    <n v="7.5700000000000003E-2"/>
    <n v="0.73219999999999996"/>
    <n v="0.1011"/>
    <n v="0.69210000000000005"/>
    <n v="0.1192"/>
    <n v="0.7802"/>
    <n v="4.7699999999999999E-2"/>
    <n v="0.84409999999999996"/>
    <n v="1.3599999999999999E-2"/>
    <n v="0.75939999999999996"/>
    <n v="7.6700000000000004E-2"/>
  </r>
  <r>
    <x v="4"/>
    <n v="576"/>
    <n v="0.21037912176416901"/>
    <n v="0.173169755177386"/>
    <n v="0.24238163714921299"/>
    <n v="0.19274590020322299"/>
    <n v="0.161957891359127"/>
    <n v="0.125320522496914"/>
    <n v="0.139046005876096"/>
    <n v="0.113462426707393"/>
    <n v="0.108141115009038"/>
    <n v="8.0850643048676493E-2"/>
    <n v="6.5002459286696901E-2"/>
    <n v="6.4434242091688798E-2"/>
    <n v="6.0595656154705801E-2"/>
    <n v="5.9264016959097499E-2"/>
    <n v="7.0692482557594999E-2"/>
    <n v="7.8700000000000006E-2"/>
    <n v="0.47795935150319602"/>
    <n v="0.46488466060598599"/>
    <n v="0.35787504115825503"/>
    <n v="0.32683902593513098"/>
    <n v="0.344764149597859"/>
    <n v="0.321872167251744"/>
    <n v="0.36620911167678799"/>
    <n v="0.30165545273144501"/>
    <n v="0.37069533755321099"/>
    <n v="0.36090895984635202"/>
    <n v="0.27372240492550098"/>
    <n v="0.34645781120431501"/>
    <n v="0.34057829324994798"/>
    <n v="0.31855042002860701"/>
    <n v="0.26771311178154789"/>
    <n v="0.27929999999999999"/>
    <n v="0.27771736541224001"/>
    <n v="0.33243733851382001"/>
    <n v="0.32930129952093601"/>
    <n v="0.39523964126238398"/>
    <n v="0.38831684070958"/>
    <n v="0.431382669070008"/>
    <n v="0.39850355385811898"/>
    <n v="0.44425086925874002"/>
    <n v="0.40800318119537299"/>
    <n v="0.39434501462680199"/>
    <n v="0.46790115289321499"/>
    <n v="0.45063077852239197"/>
    <n v="0.44131978565806501"/>
    <n v="0.43975798574050201"/>
    <n v="0.50479101777384394"/>
    <n v="0.52059999999999995"/>
    <n v="3.3944161320395599E-2"/>
    <n v="2.9508245702807499E-2"/>
    <n v="7.04420221715958E-2"/>
    <n v="8.5175432599262399E-2"/>
    <n v="0.10496111833343399"/>
    <n v="0.121424641181334"/>
    <n v="9.6241328588997296E-2"/>
    <n v="0.14063125130242299"/>
    <n v="0.113160366242379"/>
    <n v="0.16389538247816901"/>
    <n v="0.19337398289458699"/>
    <n v="0.13847716818160399"/>
    <n v="0.15750626493728101"/>
    <n v="0.18242757727179301"/>
    <n v="0.15680338788701309"/>
    <n v="0.12139999999999999"/>
    <n v="7.8700000000000006E-2"/>
    <n v="0.27929999999999999"/>
    <n v="0.79989999999999994"/>
    <n v="0.52059999999999995"/>
    <n v="0.78969999999999996"/>
    <n v="1.6299999999999999E-2"/>
    <n v="0.79690000000000005"/>
    <n v="7.4300000000000005E-2"/>
    <n v="0.74070000000000003"/>
    <n v="0.10390000000000001"/>
    <n v="0.68889999999999996"/>
    <n v="0.1115"/>
    <n v="0.71950000000000003"/>
    <n v="9.0499999999999997E-2"/>
    <n v="0.78969999999999996"/>
    <n v="1.6299999999999999E-2"/>
    <n v="0.88290000000000002"/>
    <n v="2.07E-2"/>
    <n v="0.79339999999999999"/>
    <n v="4.4400000000000002E-2"/>
    <n v="0.749"/>
    <n v="7.8299999999999995E-2"/>
    <n v="0.74229999999999996"/>
    <n v="7.7399999999999997E-2"/>
    <n v="0.83050000000000002"/>
    <n v="3.6900000000000002E-2"/>
    <n v="0.52070000000000005"/>
    <n v="0.2495"/>
    <n v="0.67230000000000001"/>
    <n v="0.1666"/>
    <n v="0.82940000000000003"/>
    <n v="6.5199999999999994E-2"/>
    <n v="0.77410000000000001"/>
    <n v="8.1199999999999994E-2"/>
    <n v="0.74860000000000004"/>
    <n v="9.4600000000000004E-2"/>
    <n v="0.82399999999999995"/>
    <n v="3.8199999999999998E-2"/>
    <n v="0.86060000000000003"/>
    <n v="7.1999999999999998E-3"/>
    <n v="0.80459999999999998"/>
    <n v="6.0400000000000002E-2"/>
  </r>
  <r>
    <x v="5"/>
    <n v="1405"/>
    <n v="0.22153596168558701"/>
    <n v="0.23265750499999999"/>
    <n v="0.25861325099999999"/>
    <n v="0.21685589"/>
    <n v="0.189799149"/>
    <n v="0.12323936000000001"/>
    <n v="0.15177972100000001"/>
    <n v="0.129258382"/>
    <n v="9.3349893000000003E-2"/>
    <n v="8.1085635000000003E-2"/>
    <n v="7.6314051999999993E-2"/>
    <n v="7.0689376999999998E-2"/>
    <n v="5.4621310999999999E-2"/>
    <n v="5.5327782999999998E-2"/>
    <n v="7.5010939765906059E-2"/>
    <n v="8.4199999999999997E-2"/>
    <n v="0.44436614743293501"/>
    <n v="0.41120021000000001"/>
    <n v="0.359569686"/>
    <n v="0.32575559900000001"/>
    <n v="0.36676800900000001"/>
    <n v="0.30916199500000002"/>
    <n v="0.36876715700000001"/>
    <n v="0.33673249100000002"/>
    <n v="0.35209902700000001"/>
    <n v="0.34430580300000002"/>
    <n v="0.30713133599999998"/>
    <n v="0.32240556300000001"/>
    <n v="0.32495921"/>
    <n v="0.28984942699999999"/>
    <n v="0.2792288590218282"/>
    <n v="0.28589999999999999"/>
    <n v="0.29224397317599299"/>
    <n v="0.31219370899999999"/>
    <n v="0.30434301400000002"/>
    <n v="0.37062030499999998"/>
    <n v="0.35051293300000003"/>
    <n v="0.42489347199999999"/>
    <n v="0.36285706499999998"/>
    <n v="0.38423263800000002"/>
    <n v="0.43467497999999999"/>
    <n v="0.41161156799999998"/>
    <n v="0.47214826199999999"/>
    <n v="0.44127008899999998"/>
    <n v="0.47459215199999999"/>
    <n v="0.46640550600000003"/>
    <n v="0.48801162378649587"/>
    <n v="0.50509999999999999"/>
    <n v="4.1853917705484703E-2"/>
    <n v="4.3948576000000003E-2"/>
    <n v="7.7474049000000003E-2"/>
    <n v="8.6768207E-2"/>
    <n v="9.2919908999999995E-2"/>
    <n v="0.14270517299999999"/>
    <n v="0.116596058"/>
    <n v="0.14977649000000001"/>
    <n v="0.1198761"/>
    <n v="0.16299699400000001"/>
    <n v="0.14440634999999999"/>
    <n v="0.16563497099999999"/>
    <n v="0.14582732700000001"/>
    <n v="0.18841728499999999"/>
    <n v="0.1577485774257697"/>
    <n v="0.12479999999999999"/>
    <n v="8.4199999999999997E-2"/>
    <n v="0.28589999999999999"/>
    <n v="0.79099999999999993"/>
    <n v="0.50509999999999999"/>
    <n v="0.77990000000000004"/>
    <n v="2.4E-2"/>
    <n v="0.77110000000000001"/>
    <n v="7.5399999999999995E-2"/>
    <n v="0.71220000000000006"/>
    <n v="0.108"/>
    <n v="0.67759999999999998"/>
    <n v="0.121"/>
    <n v="0.71140000000000003"/>
    <n v="0.1181"/>
    <n v="0.77990000000000004"/>
    <n v="2.4E-2"/>
    <n v="0.87529999999999997"/>
    <n v="2.9899999999999999E-2"/>
    <n v="0.78369999999999995"/>
    <n v="4.7399999999999998E-2"/>
    <n v="0.70650000000000002"/>
    <n v="6.8000000000000005E-2"/>
    <n v="0.70199999999999996"/>
    <n v="7.6799999999999993E-2"/>
    <n v="0.81940000000000002"/>
    <n v="4.9799999999999997E-2"/>
    <n v="0.51119999999999999"/>
    <n v="0.25369999999999998"/>
    <n v="0.64680000000000004"/>
    <n v="0.20399999999999999"/>
    <n v="0.80730000000000002"/>
    <n v="9.5200000000000007E-2"/>
    <n v="0.74539999999999995"/>
    <n v="0.115"/>
    <n v="0.70440000000000003"/>
    <n v="0.13739999999999999"/>
    <n v="0.80789999999999995"/>
    <n v="4.4299999999999999E-2"/>
    <n v="0.87719999999999998"/>
    <n v="5.7000000000000002E-3"/>
    <n v="0.81089999999999995"/>
    <n v="5.9900000000000002E-2"/>
  </r>
  <r>
    <x v="6"/>
    <n v="1694"/>
    <n v="0.209020539823941"/>
    <n v="0.208398154300109"/>
    <n v="0.15840689851018799"/>
    <n v="0.17700040830070701"/>
    <n v="0.139636222249613"/>
    <n v="0.116362337110422"/>
    <n v="0.14580542784353501"/>
    <n v="0.107709539086913"/>
    <n v="0.100331450972189"/>
    <n v="7.9079342795486798E-2"/>
    <n v="6.9764464001998594E-2"/>
    <n v="6.0270811581319597E-2"/>
    <n v="5.91328886368074E-2"/>
    <n v="4.87686098803638E-2"/>
    <n v="5.9508859536803731E-2"/>
    <n v="9.1200000000000003E-2"/>
    <n v="0.461823285054974"/>
    <n v="0.414009931097232"/>
    <n v="0.40717415072080199"/>
    <n v="0.37713390127253799"/>
    <n v="0.37110886614279998"/>
    <n v="0.35180513879296299"/>
    <n v="0.396796324800123"/>
    <n v="0.35109334832766897"/>
    <n v="0.38401750878276703"/>
    <n v="0.36170898594589701"/>
    <n v="0.34039405045896298"/>
    <n v="0.32792320955837101"/>
    <n v="0.32861852531857599"/>
    <n v="0.31284871984034301"/>
    <n v="0.28862871211603253"/>
    <n v="0.28689999999999999"/>
    <n v="0.29414857173957099"/>
    <n v="0.32937177777876198"/>
    <n v="0.36923905736167101"/>
    <n v="0.34234980667776899"/>
    <n v="0.40262414823737502"/>
    <n v="0.42879330823412398"/>
    <n v="0.35852405661341702"/>
    <n v="0.38866443136593998"/>
    <n v="0.37827935036340399"/>
    <n v="0.39239564933115201"/>
    <n v="0.44308929681600301"/>
    <n v="0.45758081068676898"/>
    <n v="0.465189507737577"/>
    <n v="0.46273140420909897"/>
    <n v="0.50237983625536708"/>
    <n v="0.52249999999999996"/>
    <n v="3.5007603381513902E-2"/>
    <n v="4.8220136823896698E-2"/>
    <n v="6.5179893407338804E-2"/>
    <n v="0.103515883748987"/>
    <n v="8.6630763370211902E-2"/>
    <n v="0.103039215862492"/>
    <n v="9.8874190742925E-2"/>
    <n v="0.152532681219477"/>
    <n v="0.13737168988164"/>
    <n v="0.166816021927465"/>
    <n v="0.146752188723035"/>
    <n v="0.15422516817354101"/>
    <n v="0.14705907830703899"/>
    <n v="0.17565126607019399"/>
    <n v="0.14948259209179671"/>
    <n v="9.9400000000000002E-2"/>
    <n v="9.1200000000000003E-2"/>
    <n v="0.28689999999999999"/>
    <n v="0.8093999999999999"/>
    <n v="0.52249999999999996"/>
    <n v="0.79769999999999996"/>
    <n v="2.29E-2"/>
    <n v="0.80400000000000005"/>
    <n v="6.9000000000000006E-2"/>
    <n v="0.74650000000000005"/>
    <n v="0.1066"/>
    <n v="0.69599999999999995"/>
    <n v="0.13400000000000001"/>
    <n v="0.69950000000000001"/>
    <n v="0.12"/>
    <n v="0.79769999999999996"/>
    <n v="2.29E-2"/>
    <n v="0.86360000000000003"/>
    <n v="4.02E-2"/>
    <n v="0.80530000000000002"/>
    <n v="5.8599999999999999E-2"/>
    <n v="0.74080000000000001"/>
    <n v="0.1013"/>
    <n v="0.6835"/>
    <n v="9.3200000000000005E-2"/>
    <n v="0.8347"/>
    <n v="4.6199999999999998E-2"/>
    <n v="0.49059999999999998"/>
    <n v="0.29010000000000002"/>
    <n v="0.65480000000000005"/>
    <n v="0.1915"/>
    <n v="0.81459999999999999"/>
    <n v="8.6900000000000005E-2"/>
    <n v="0.74139999999999995"/>
    <n v="0.1099"/>
    <n v="0.71160000000000001"/>
    <n v="0.1341"/>
    <n v="0.82709999999999995"/>
    <n v="5.5300000000000002E-2"/>
    <n v="0.90959999999999996"/>
    <n v="5.1000000000000004E-3"/>
    <n v="0.80859999999999999"/>
    <n v="7.0599999999999996E-2"/>
  </r>
  <r>
    <x v="7"/>
    <n v="1128"/>
    <n v="0.21795778814137701"/>
    <n v="0.20925840200000001"/>
    <n v="0.18937242100000001"/>
    <n v="0.15712005100000001"/>
    <n v="0.15627006299999999"/>
    <n v="0.12741283"/>
    <n v="0.121318252"/>
    <n v="9.7637066999999994E-2"/>
    <n v="0.10034683699999999"/>
    <n v="5.8387821999999999E-2"/>
    <n v="6.7417847000000003E-2"/>
    <n v="7.0401241000000003E-2"/>
    <n v="4.4991899000000002E-2"/>
    <n v="5.0797331000000001E-2"/>
    <n v="6.7298065123777909E-2"/>
    <n v="8.14E-2"/>
    <n v="0.42726139520819001"/>
    <n v="0.41589828400000001"/>
    <n v="0.37432157599999999"/>
    <n v="0.38836184299999998"/>
    <n v="0.382492836"/>
    <n v="0.36398244400000002"/>
    <n v="0.43839602700000002"/>
    <n v="0.37558858000000001"/>
    <n v="0.36313117700000003"/>
    <n v="0.36380538099999998"/>
    <n v="0.30927685700000002"/>
    <n v="0.34071760600000001"/>
    <n v="0.37055221799999999"/>
    <n v="0.30527415200000002"/>
    <n v="0.28731039954139692"/>
    <n v="0.27239999999999998"/>
    <n v="0.31603748914157498"/>
    <n v="0.32750937600000002"/>
    <n v="0.368483224"/>
    <n v="0.36953722100000003"/>
    <n v="0.347121069"/>
    <n v="0.39186053500000001"/>
    <n v="0.35663082699999998"/>
    <n v="0.39320840400000001"/>
    <n v="0.40838307299999999"/>
    <n v="0.42080305000000001"/>
    <n v="0.494500622"/>
    <n v="0.45155262600000001"/>
    <n v="0.46724884"/>
    <n v="0.47628704399999999"/>
    <n v="0.49654430855187959"/>
    <n v="0.50990000000000002"/>
    <n v="3.8743327508858401E-2"/>
    <n v="4.7333937999999999E-2"/>
    <n v="6.7822779E-2"/>
    <n v="8.4980885000000006E-2"/>
    <n v="0.11411603200000001"/>
    <n v="0.116744191"/>
    <n v="8.3654893999999994E-2"/>
    <n v="0.13356594799999999"/>
    <n v="0.12813891399999999"/>
    <n v="0.157003747"/>
    <n v="0.12880467400000001"/>
    <n v="0.13732852700000001"/>
    <n v="0.117207044"/>
    <n v="0.16764147400000001"/>
    <n v="0.1488472267829456"/>
    <n v="0.1363"/>
    <n v="8.14E-2"/>
    <n v="0.27239999999999998"/>
    <n v="0.7823"/>
    <n v="0.50990000000000002"/>
    <n v="0.81420000000000003"/>
    <n v="1.4800000000000001E-2"/>
    <n v="0.78739999999999999"/>
    <n v="6.9400000000000003E-2"/>
    <n v="0.74560000000000004"/>
    <n v="9.6799999999999997E-2"/>
    <n v="0.69450000000000001"/>
    <n v="0.1132"/>
    <n v="0.70079999999999998"/>
    <n v="0.1157"/>
    <n v="0.81420000000000003"/>
    <n v="1.4800000000000001E-2"/>
    <n v="0.87229999999999996"/>
    <n v="3.4000000000000002E-2"/>
    <n v="0.81740000000000002"/>
    <n v="6.0100000000000001E-2"/>
    <n v="0.73140000000000005"/>
    <n v="0.1053"/>
    <n v="0.71589999999999998"/>
    <n v="7.6499999999999999E-2"/>
    <n v="0.84899999999999998"/>
    <n v="3.9100000000000003E-2"/>
    <n v="0.51249999999999996"/>
    <n v="0.2621"/>
    <n v="0.65749999999999997"/>
    <n v="0.19320000000000001"/>
    <n v="0.80610000000000004"/>
    <n v="7.8299999999999995E-2"/>
    <n v="0.73860000000000003"/>
    <n v="0.1108"/>
    <n v="0.71599999999999997"/>
    <n v="0.1235"/>
    <n v="0.83199999999999996"/>
    <n v="3.9699999999999999E-2"/>
    <n v="0.87439999999999996"/>
    <n v="8.6E-3"/>
    <n v="0.81879999999999997"/>
    <n v="6.1600000000000002E-2"/>
  </r>
  <r>
    <x v="8"/>
    <n v="1170"/>
    <n v="0.20253309361181501"/>
    <n v="0.21120307999999999"/>
    <n v="0.213768135"/>
    <n v="0.14628927799999999"/>
    <n v="0.15629984899999999"/>
    <n v="0.10984432299999999"/>
    <n v="0.16213202400000001"/>
    <n v="9.8268490999999999E-2"/>
    <n v="0.10800000799999999"/>
    <n v="9.7435361999999998E-2"/>
    <n v="7.8968981999999993E-2"/>
    <n v="8.2834122999999996E-2"/>
    <n v="4.4008765999999998E-2"/>
    <n v="6.3870640000000006E-2"/>
    <n v="6.9268884293985034E-2"/>
    <n v="9.9199999999999997E-2"/>
    <n v="0.44952990998589898"/>
    <n v="0.41285827899999999"/>
    <n v="0.40065915400000002"/>
    <n v="0.37143491699999998"/>
    <n v="0.39273888000000001"/>
    <n v="0.34547198800000001"/>
    <n v="0.35279188700000003"/>
    <n v="0.363348"/>
    <n v="0.38132149799999998"/>
    <n v="0.32642553899999999"/>
    <n v="0.30045429899999998"/>
    <n v="0.32692666799999998"/>
    <n v="0.34920873400000002"/>
    <n v="0.292211267"/>
    <n v="0.25849797860420398"/>
    <n v="0.28089999999999998"/>
    <n v="0.30277812791347197"/>
    <n v="0.30282077299999999"/>
    <n v="0.311278956"/>
    <n v="0.362195716"/>
    <n v="0.36551702899999999"/>
    <n v="0.40974678399999998"/>
    <n v="0.38171870499999999"/>
    <n v="0.37106250299999999"/>
    <n v="0.34346087600000003"/>
    <n v="0.39567586599999999"/>
    <n v="0.44750592300000003"/>
    <n v="0.42502769899999998"/>
    <n v="0.440102665"/>
    <n v="0.44362908299999998"/>
    <n v="0.51026302588119699"/>
    <n v="0.50239999999999996"/>
    <n v="4.5158868488814299E-2"/>
    <n v="7.3117868000000003E-2"/>
    <n v="7.4293754000000004E-2"/>
    <n v="0.120080089"/>
    <n v="8.5444241000000004E-2"/>
    <n v="0.134936905"/>
    <n v="0.103357384"/>
    <n v="0.16732100599999999"/>
    <n v="0.16721761800000001"/>
    <n v="0.180463233"/>
    <n v="0.173070795"/>
    <n v="0.16521151000000001"/>
    <n v="0.166679834"/>
    <n v="0.20028900999999999"/>
    <n v="0.161970111220614"/>
    <n v="0.11749999999999999"/>
    <n v="9.9199999999999997E-2"/>
    <n v="0.28089999999999998"/>
    <n v="0.78329999999999989"/>
    <n v="0.50239999999999996"/>
    <n v="0.75209999999999999"/>
    <n v="2.8500000000000001E-2"/>
    <n v="0.77649999999999997"/>
    <n v="7.8600000000000003E-2"/>
    <n v="0.7379"/>
    <n v="0.1028"/>
    <n v="0.70720000000000005"/>
    <n v="0.11"/>
    <n v="0.73299999999999998"/>
    <n v="9.8299999999999998E-2"/>
    <n v="0.75209999999999999"/>
    <n v="2.8500000000000001E-2"/>
    <n v="0.83909999999999996"/>
    <n v="3.5499999999999997E-2"/>
    <n v="0.78080000000000005"/>
    <n v="6.5699999999999995E-2"/>
    <n v="0.74819999999999998"/>
    <n v="6.8000000000000005E-2"/>
    <n v="0.69710000000000005"/>
    <n v="8.2000000000000003E-2"/>
    <n v="0.8054"/>
    <n v="4.9700000000000001E-2"/>
    <n v="0.501"/>
    <n v="0.26469999999999999"/>
    <n v="0.65610000000000002"/>
    <n v="0.1719"/>
    <n v="0.83120000000000005"/>
    <n v="6.8599999999999994E-2"/>
    <n v="0.7319"/>
    <n v="0.1066"/>
    <n v="0.69179999999999997"/>
    <n v="0.124"/>
    <n v="0.80010000000000003"/>
    <n v="5.74E-2"/>
    <n v="0.8528"/>
    <n v="7.1999999999999998E-3"/>
    <n v="0.80059999999999998"/>
    <n v="7.1599999999999997E-2"/>
  </r>
  <r>
    <x v="9"/>
    <n v="1092"/>
    <n v="0.20714688487341601"/>
    <n v="0.219923701"/>
    <n v="0.21338073199999999"/>
    <n v="0.196869871"/>
    <n v="0.16335895"/>
    <n v="0.115216501"/>
    <n v="0.119147687"/>
    <n v="0.109330497"/>
    <n v="9.8397892000000001E-2"/>
    <n v="8.3349835999999997E-2"/>
    <n v="7.2142553999999998E-2"/>
    <n v="7.1471608000000006E-2"/>
    <n v="5.1598078999999998E-2"/>
    <n v="4.6611719000000003E-2"/>
    <n v="6.527724102230989E-2"/>
    <n v="9.0999999999999998E-2"/>
    <n v="0.48564462095709499"/>
    <n v="0.42550510899999999"/>
    <n v="0.37880341200000001"/>
    <n v="0.33835324700000002"/>
    <n v="0.36940703000000003"/>
    <n v="0.31835490300000002"/>
    <n v="0.39093208299999999"/>
    <n v="0.32720235199999997"/>
    <n v="0.34711637000000001"/>
    <n v="0.33844576599999998"/>
    <n v="0.32329584099999997"/>
    <n v="0.30793079800000001"/>
    <n v="0.33592424300000001"/>
    <n v="0.308124697"/>
    <n v="0.26251622533341329"/>
    <n v="0.28649999999999998"/>
    <n v="0.26404770787013898"/>
    <n v="0.30985326499999999"/>
    <n v="0.32623938499999999"/>
    <n v="0.37256314499999998"/>
    <n v="0.36929767099999999"/>
    <n v="0.437317662"/>
    <n v="0.36623989200000001"/>
    <n v="0.41939469600000001"/>
    <n v="0.43872677799999998"/>
    <n v="0.40607958799999999"/>
    <n v="0.44952257000000001"/>
    <n v="0.439361471"/>
    <n v="0.44398278400000002"/>
    <n v="0.468709559"/>
    <n v="0.50427912857945445"/>
    <n v="0.50870000000000004"/>
    <n v="4.3160786299348698E-2"/>
    <n v="4.4717924999999999E-2"/>
    <n v="8.1576469999999998E-2"/>
    <n v="9.2213737000000004E-2"/>
    <n v="9.7936349000000006E-2"/>
    <n v="0.12911093400000001"/>
    <n v="0.123680338"/>
    <n v="0.14407245499999999"/>
    <n v="0.11575895899999999"/>
    <n v="0.17212481099999999"/>
    <n v="0.15503903499999999"/>
    <n v="0.181236123"/>
    <n v="0.16849489400000001"/>
    <n v="0.176554025"/>
    <n v="0.1679274050648224"/>
    <n v="0.1138"/>
    <n v="9.0999999999999998E-2"/>
    <n v="0.28649999999999998"/>
    <n v="0.79520000000000002"/>
    <n v="0.50870000000000004"/>
    <n v="0.78100000000000003"/>
    <n v="1.5800000000000002E-2"/>
    <n v="0.77480000000000004"/>
    <n v="7.6600000000000001E-2"/>
    <n v="0.74019999999999997"/>
    <n v="0.10199999999999999"/>
    <n v="0.70709999999999995"/>
    <n v="0.1237"/>
    <n v="0.72340000000000004"/>
    <n v="0.1071"/>
    <n v="0.78100000000000003"/>
    <n v="1.5800000000000002E-2"/>
    <n v="0.88109999999999999"/>
    <n v="3.8199999999999998E-2"/>
    <n v="0.79700000000000004"/>
    <n v="6.2600000000000003E-2"/>
    <n v="0.73909999999999998"/>
    <n v="9.8299999999999998E-2"/>
    <n v="0.70909999999999995"/>
    <n v="8.4599999999999995E-2"/>
    <n v="0.81359999999999999"/>
    <n v="4.9299999999999997E-2"/>
    <n v="0.53510000000000002"/>
    <n v="0.25230000000000002"/>
    <n v="0.67159999999999997"/>
    <n v="0.18720000000000001"/>
    <n v="0.82630000000000003"/>
    <n v="8.2500000000000004E-2"/>
    <n v="0.74609999999999999"/>
    <n v="0.1075"/>
    <n v="0.71030000000000004"/>
    <n v="0.12089999999999999"/>
    <n v="0.80600000000000005"/>
    <n v="5.0299999999999997E-2"/>
    <n v="0.88460000000000005"/>
    <n v="7.9000000000000008E-3"/>
    <n v="0.81640000000000001"/>
    <n v="6.7500000000000004E-2"/>
  </r>
  <r>
    <x v="10"/>
    <n v="13266"/>
    <n v="0.2"/>
    <n v="0.20479999999999998"/>
    <n v="0.18480000000000002"/>
    <n v="0.17609999999999998"/>
    <n v="0.1439"/>
    <n v="0.1147"/>
    <n v="0.14610000000000001"/>
    <n v="0.1133"/>
    <n v="0.1052"/>
    <n v="8.4000000000000005E-2"/>
    <n v="7.4099999999999999E-2"/>
    <n v="7.1300000000000002E-2"/>
    <n v="5.4699999999999999E-2"/>
    <n v="5.6899999999999999E-2"/>
    <n v="7.032265526714844E-2"/>
    <n v="8.8999999999999996E-2"/>
    <n v="0.46"/>
    <n v="0.4249"/>
    <n v="0.38119999999999998"/>
    <n v="0.3579"/>
    <n v="0.37490000000000001"/>
    <n v="0.33700000000000002"/>
    <n v="0.38219999999999998"/>
    <n v="0.3523"/>
    <n v="0.36969999999999997"/>
    <n v="0.35349999999999998"/>
    <n v="0.30759999999999998"/>
    <n v="0.32819999999999999"/>
    <n v="0.34420000000000001"/>
    <n v="0.30409999999999998"/>
    <n v="0.2757"/>
    <n v="0.29149999999999998"/>
    <n v="0.28999999999999998"/>
    <n v="0.31969999999999998"/>
    <n v="0.36040000000000005"/>
    <n v="0.36869999999999997"/>
    <n v="0.3821"/>
    <n v="0.41970000000000002"/>
    <n v="0.36799999999999999"/>
    <n v="0.38650000000000001"/>
    <n v="0.39290000000000003"/>
    <n v="0.39269999999999999"/>
    <n v="0.46129999999999999"/>
    <n v="0.44240000000000002"/>
    <n v="0.44929999999999998"/>
    <n v="0.4551"/>
    <n v="0.4919906881821271"/>
    <n v="0.50329999999999997"/>
    <n v="0.04"/>
    <n v="5.0499999999999996E-2"/>
    <n v="7.3599999999999999E-2"/>
    <n v="9.7299999999999998E-2"/>
    <n v="9.9000000000000005E-2"/>
    <n v="0.12859999999999999"/>
    <n v="0.1037"/>
    <n v="0.14779999999999999"/>
    <n v="0.13220000000000001"/>
    <n v="0.16969999999999999"/>
    <n v="0.157"/>
    <n v="0.15820000000000001"/>
    <n v="0.1517"/>
    <n v="0.18390000000000001"/>
    <n v="0.16201580035471"/>
    <n v="0.1162"/>
    <n v="8.8999999999999996E-2"/>
    <n v="0.29149999999999998"/>
    <n v="0.79479999999999995"/>
    <n v="0.50329999999999997"/>
    <n v="0.78449999999999998"/>
    <n v="2.1399999999999999E-2"/>
    <n v="0.78069999999999995"/>
    <n v="6.9699999999999998E-2"/>
    <n v="0.73170000000000002"/>
    <n v="0.1017"/>
    <n v="0.69059999999999999"/>
    <n v="0.1197"/>
    <n v="0.71579999999999999"/>
    <n v="0.1095"/>
    <n v="0.78449999999999998"/>
    <n v="2.1399999999999999E-2"/>
    <n v="0.86060000000000003"/>
    <n v="3.5999999999999997E-2"/>
    <n v="0.79390000000000005"/>
    <n v="5.4800000000000001E-2"/>
    <n v="0.71389999999999998"/>
    <n v="7.2400000000000006E-2"/>
    <n v="0.70299999999999996"/>
    <n v="8.1900000000000001E-2"/>
    <n v="0.81950000000000001"/>
    <n v="4.7100000000000003E-2"/>
    <n v="0.53269999999999995"/>
    <n v="0.24660000000000001"/>
    <n v="0.65739999999999998"/>
    <n v="0.1855"/>
    <n v="0.80989999999999995"/>
    <n v="8.2100000000000006E-2"/>
    <n v="0.73529999999999995"/>
    <n v="0.1096"/>
    <n v="0.70250000000000001"/>
    <n v="0.1265"/>
    <n v="0.81110000000000004"/>
    <n v="4.8399999999999999E-2"/>
    <n v="0.87670000000000003"/>
    <n v="7.1000000000000004E-3"/>
    <n v="0.80489999999999995"/>
    <n v="6.7100000000000007E-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904AE48-4E8E-4FEB-A532-F257775054C6}" name="PivotTable1" cacheId="0"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location ref="A1:DD3" firstHeaderRow="0" firstDataRow="1" firstDataCol="1"/>
  <pivotFields count="108">
    <pivotField axis="axisRow" showAll="0">
      <items count="12">
        <item n="East Midlands" h="1" x="1"/>
        <item n="East of England" h="1" x="2"/>
        <item h="1" x="0"/>
        <item h="1" x="3"/>
        <item n="North East" h="1" x="4"/>
        <item n="North West" h="1" x="5"/>
        <item n="South East" h="1" x="6"/>
        <item n="South West" h="1" x="7"/>
        <item n="West Midlands" h="1" x="8"/>
        <item h="1" x="9"/>
        <item x="10"/>
        <item t="default"/>
      </items>
    </pivotField>
    <pivotField dataField="1" showAll="0"/>
    <pivotField dataField="1" numFmtId="164"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numFmtId="9" showAll="0"/>
    <pivotField dataField="1" numFmtId="164"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numFmtId="9" showAll="0"/>
    <pivotField dataField="1" numFmtId="164"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numFmtId="9" showAll="0"/>
    <pivotField dataField="1" numFmtId="164"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numFmtId="9" showAll="0"/>
    <pivotField dataField="1" numFmtId="10" showAll="0"/>
    <pivotField dataField="1" showAll="0"/>
    <pivotField dataField="1" showAll="0"/>
    <pivotField dataField="1" numFmtId="10" showAll="0"/>
    <pivotField dataField="1" numFmtId="9" showAll="0"/>
    <pivotField dataField="1" numFmtId="9" showAll="0"/>
    <pivotField dataField="1" numFmtId="9" showAll="0"/>
    <pivotField dataField="1" numFmtId="9" showAll="0"/>
    <pivotField dataField="1" numFmtId="9" showAll="0"/>
    <pivotField dataField="1" numFmtId="9" showAll="0"/>
    <pivotField dataField="1" numFmtId="9" showAll="0"/>
    <pivotField dataField="1" numFmtId="9" showAll="0"/>
    <pivotField dataField="1" numFmtId="9" showAll="0"/>
    <pivotField dataField="1" numFmtId="9" showAll="0"/>
    <pivotField dataField="1" numFmtId="10" showAll="0"/>
    <pivotField dataField="1" numFmtId="10" showAll="0"/>
    <pivotField dataField="1" numFmtId="10" showAll="0"/>
    <pivotField dataField="1" numFmtId="10" showAll="0"/>
    <pivotField dataField="1" numFmtId="10" showAll="0"/>
    <pivotField dataField="1" numFmtId="10" showAll="0"/>
    <pivotField dataField="1" numFmtId="10" showAll="0"/>
    <pivotField dataField="1" numFmtId="10"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numFmtId="9" showAll="0"/>
    <pivotField dataField="1" numFmtId="9" showAll="0"/>
    <pivotField dataField="1" numFmtId="9" showAll="0"/>
    <pivotField dataField="1" numFmtId="9" showAll="0"/>
    <pivotField dataField="1" showAll="0"/>
    <pivotField dataField="1" showAll="0"/>
    <pivotField dataField="1" numFmtId="9" showAll="0"/>
    <pivotField dataField="1" numFmtId="9" showAll="0"/>
    <pivotField dataField="1" numFmtId="9" showAll="0"/>
    <pivotField dataField="1" numFmtId="9" showAll="0"/>
    <pivotField dataField="1" showAll="0"/>
    <pivotField dataField="1" showAll="0"/>
  </pivotFields>
  <rowFields count="1">
    <field x="0"/>
  </rowFields>
  <rowItems count="2">
    <i>
      <x v="10"/>
    </i>
    <i t="grand">
      <x/>
    </i>
  </rowItems>
  <colFields count="1">
    <field x="-2"/>
  </colFields>
  <colItems count="107">
    <i>
      <x/>
    </i>
    <i i="1">
      <x v="1"/>
    </i>
    <i i="2">
      <x v="2"/>
    </i>
    <i i="3">
      <x v="3"/>
    </i>
    <i i="4">
      <x v="4"/>
    </i>
    <i i="5">
      <x v="5"/>
    </i>
    <i i="6">
      <x v="6"/>
    </i>
    <i i="7">
      <x v="7"/>
    </i>
    <i i="8">
      <x v="8"/>
    </i>
    <i i="9">
      <x v="9"/>
    </i>
    <i i="10">
      <x v="10"/>
    </i>
    <i i="11">
      <x v="11"/>
    </i>
    <i i="12">
      <x v="12"/>
    </i>
    <i i="13">
      <x v="13"/>
    </i>
    <i i="14">
      <x v="14"/>
    </i>
    <i i="15">
      <x v="15"/>
    </i>
    <i i="16">
      <x v="16"/>
    </i>
    <i i="17">
      <x v="17"/>
    </i>
    <i i="18">
      <x v="18"/>
    </i>
    <i i="19">
      <x v="19"/>
    </i>
    <i i="20">
      <x v="20"/>
    </i>
    <i i="21">
      <x v="21"/>
    </i>
    <i i="22">
      <x v="22"/>
    </i>
    <i i="23">
      <x v="23"/>
    </i>
    <i i="24">
      <x v="24"/>
    </i>
    <i i="25">
      <x v="25"/>
    </i>
    <i i="26">
      <x v="26"/>
    </i>
    <i i="27">
      <x v="27"/>
    </i>
    <i i="28">
      <x v="28"/>
    </i>
    <i i="29">
      <x v="29"/>
    </i>
    <i i="30">
      <x v="30"/>
    </i>
    <i i="31">
      <x v="31"/>
    </i>
    <i i="32">
      <x v="32"/>
    </i>
    <i i="33">
      <x v="33"/>
    </i>
    <i i="34">
      <x v="34"/>
    </i>
    <i i="35">
      <x v="35"/>
    </i>
    <i i="36">
      <x v="36"/>
    </i>
    <i i="37">
      <x v="37"/>
    </i>
    <i i="38">
      <x v="38"/>
    </i>
    <i i="39">
      <x v="39"/>
    </i>
    <i i="40">
      <x v="40"/>
    </i>
    <i i="41">
      <x v="41"/>
    </i>
    <i i="42">
      <x v="42"/>
    </i>
    <i i="43">
      <x v="43"/>
    </i>
    <i i="44">
      <x v="44"/>
    </i>
    <i i="45">
      <x v="45"/>
    </i>
    <i i="46">
      <x v="46"/>
    </i>
    <i i="47">
      <x v="47"/>
    </i>
    <i i="48">
      <x v="48"/>
    </i>
    <i i="49">
      <x v="49"/>
    </i>
    <i i="50">
      <x v="50"/>
    </i>
    <i i="51">
      <x v="51"/>
    </i>
    <i i="52">
      <x v="52"/>
    </i>
    <i i="53">
      <x v="53"/>
    </i>
    <i i="54">
      <x v="54"/>
    </i>
    <i i="55">
      <x v="55"/>
    </i>
    <i i="56">
      <x v="56"/>
    </i>
    <i i="57">
      <x v="57"/>
    </i>
    <i i="58">
      <x v="58"/>
    </i>
    <i i="59">
      <x v="59"/>
    </i>
    <i i="60">
      <x v="60"/>
    </i>
    <i i="61">
      <x v="61"/>
    </i>
    <i i="62">
      <x v="62"/>
    </i>
    <i i="63">
      <x v="63"/>
    </i>
    <i i="64">
      <x v="64"/>
    </i>
    <i i="65">
      <x v="65"/>
    </i>
    <i i="66">
      <x v="66"/>
    </i>
    <i i="67">
      <x v="67"/>
    </i>
    <i i="68">
      <x v="68"/>
    </i>
    <i i="69">
      <x v="69"/>
    </i>
    <i i="70">
      <x v="70"/>
    </i>
    <i i="71">
      <x v="71"/>
    </i>
    <i i="72">
      <x v="72"/>
    </i>
    <i i="73">
      <x v="73"/>
    </i>
    <i i="74">
      <x v="74"/>
    </i>
    <i i="75">
      <x v="75"/>
    </i>
    <i i="76">
      <x v="76"/>
    </i>
    <i i="77">
      <x v="77"/>
    </i>
    <i i="78">
      <x v="78"/>
    </i>
    <i i="79">
      <x v="79"/>
    </i>
    <i i="80">
      <x v="80"/>
    </i>
    <i i="81">
      <x v="81"/>
    </i>
    <i i="82">
      <x v="82"/>
    </i>
    <i i="83">
      <x v="83"/>
    </i>
    <i i="84">
      <x v="84"/>
    </i>
    <i i="85">
      <x v="85"/>
    </i>
    <i i="86">
      <x v="86"/>
    </i>
    <i i="87">
      <x v="87"/>
    </i>
    <i i="88">
      <x v="88"/>
    </i>
    <i i="89">
      <x v="89"/>
    </i>
    <i i="90">
      <x v="90"/>
    </i>
    <i i="91">
      <x v="91"/>
    </i>
    <i i="92">
      <x v="92"/>
    </i>
    <i i="93">
      <x v="93"/>
    </i>
    <i i="94">
      <x v="94"/>
    </i>
    <i i="95">
      <x v="95"/>
    </i>
    <i i="96">
      <x v="96"/>
    </i>
    <i i="97">
      <x v="97"/>
    </i>
    <i i="98">
      <x v="98"/>
    </i>
    <i i="99">
      <x v="99"/>
    </i>
    <i i="100">
      <x v="100"/>
    </i>
    <i i="101">
      <x v="101"/>
    </i>
    <i i="102">
      <x v="102"/>
    </i>
    <i i="103">
      <x v="103"/>
    </i>
    <i i="104">
      <x v="104"/>
    </i>
    <i i="105">
      <x v="105"/>
    </i>
    <i i="106">
      <x v="106"/>
    </i>
  </colItems>
  <dataFields count="107">
    <dataField name="Sum of DK2023" fld="64" baseField="0" baseItem="2"/>
    <dataField name="Sum of NE2023" fld="48" baseField="0" baseItem="2"/>
    <dataField name="Sum of TM2023" fld="16" baseField="0" baseItem="2"/>
    <dataField name="Sum of AR2023" fld="32" baseField="0" baseItem="2"/>
    <dataField name="Sum of Sample size" fld="1" baseField="0" baseItem="0"/>
    <dataField name="Sum of Gov't activities to limit smoking (Too much)" fld="66" baseField="0" baseItem="0"/>
    <dataField name="Sum of Gov't activities to limit smoking (About Right)" fld="67" baseField="0" baseItem="0"/>
    <dataField name="Sum of Gov't activities to limit smoking (About Right or Not Enough)" fld="68" baseField="0" baseItem="0"/>
    <dataField name="Sum of Gov't activities to limit smoking (Not enough)" fld="69" baseField="0" baseItem="0"/>
    <dataField name="Sum of protecting health policy from influence of tobacco (Support)" fld="80" baseField="0" baseItem="0"/>
    <dataField name="Sum of protecting health policy from influence of tobacco (Oppose)" fld="81" baseField="0" baseItem="0"/>
    <dataField name="Sum of Requiring businesses to have a valid licence to sell tobacco (Support)" fld="82" baseField="0" baseItem="0"/>
    <dataField name="Sum of Requiring businesses to have a valid licence to sell tobacco (Oppose)" fld="83" baseField="0" baseItem="0"/>
    <dataField name="Sum of  Requiring tobacco manufacturers to pay a levy to Government (Support)" fld="84" baseField="0" baseItem="0"/>
    <dataField name="Sum of  Requiring tobacco manufacturers to pay a levy to Government (Oppose)" fld="85" baseField="0" baseItem="0"/>
    <dataField name="Sum of Require cigarette packs to include inserts with Government information about quitting (Support)" fld="86" baseField="0" baseItem="0"/>
    <dataField name="Sum of Banning names of sweets, cartoons, and bright colours on e-cigarette packaging (Oppose)" fld="91" baseField="0" baseItem="0"/>
    <dataField name="Sum of Require cigarette packs to include inserts with Government information about quitting (Oppose)" fld="87" baseField="0" baseItem="0"/>
    <dataField name="Sum of Health warnings printed on cigarette sticks to encourage smokers to quit (Support)" fld="88" baseField="0" baseItem="0"/>
    <dataField name="Sum of Health warnings printed on cigarette sticks to encourage smokers to quit (Oppose)" fld="89" baseField="0" baseItem="0"/>
    <dataField name="Sum of Banning names of sweets, cartoons, and bright colours on e-cigarette packaging (Support)" fld="90" baseField="0" baseItem="0"/>
    <dataField name="Sum of TM2010" fld="3" baseField="0" baseItem="0"/>
    <dataField name="Sum of TM2011" fld="4" baseField="0" baseItem="0"/>
    <dataField name="Sum of TM2012" fld="5" baseField="0" baseItem="0"/>
    <dataField name="Sum of TM2013" fld="6" baseField="0" baseItem="0"/>
    <dataField name="Sum of TM2014" fld="7" baseField="0" baseItem="0"/>
    <dataField name="Sum of TM2015" fld="8" baseField="0" baseItem="0"/>
    <dataField name="Sum of TM2016" fld="9" baseField="0" baseItem="0"/>
    <dataField name="Sum of TM2017" fld="10" baseField="0" baseItem="0"/>
    <dataField name="Sum of TM2018" fld="11" baseField="0" baseItem="0"/>
    <dataField name="Sum of TM2019" fld="12" baseField="0" baseItem="0"/>
    <dataField name="Sum of TM2020" fld="13" baseField="0" baseItem="0"/>
    <dataField name="Sum of TM2021" fld="14" baseField="0" baseItem="0"/>
    <dataField name="Sum of TM2022" fld="15" baseField="0" baseItem="0"/>
    <dataField name="Sum of AR2010" fld="19" baseField="0" baseItem="0"/>
    <dataField name="Sum of AR2011" fld="20" baseField="0" baseItem="0"/>
    <dataField name="Sum of AR2012" fld="21" baseField="0" baseItem="0"/>
    <dataField name="Sum of AR2013" fld="22" baseField="0" baseItem="0"/>
    <dataField name="Sum of AR2014" fld="23" baseField="0" baseItem="0"/>
    <dataField name="Sum of AR2015" fld="24" baseField="0" baseItem="0"/>
    <dataField name="Sum of AR2016" fld="25" baseField="0" baseItem="0"/>
    <dataField name="Sum of AR2017" fld="26" baseField="0" baseItem="0"/>
    <dataField name="Sum of AR2018" fld="27" baseField="0" baseItem="0"/>
    <dataField name="Sum of AR2019" fld="28" baseField="0" baseItem="0"/>
    <dataField name="Sum of AR2020" fld="29" baseField="0" baseItem="0"/>
    <dataField name="Sum of AR2021" fld="30" baseField="0" baseItem="0"/>
    <dataField name="Sum of AR2022" fld="31" baseField="0" baseItem="0"/>
    <dataField name="Sum of NE2010" fld="35" baseField="0" baseItem="0"/>
    <dataField name="Sum of NE2011" fld="36" baseField="0" baseItem="0"/>
    <dataField name="Sum of NE2012" fld="37" baseField="0" baseItem="0"/>
    <dataField name="Sum of NE2013" fld="38" baseField="0" baseItem="0"/>
    <dataField name="Sum of NE2014" fld="39" baseField="0" baseItem="0"/>
    <dataField name="Sum of NE2015" fld="40" baseField="0" baseItem="0"/>
    <dataField name="Sum of NE2016" fld="41" baseField="0" baseItem="0"/>
    <dataField name="Sum of NE2017" fld="42" baseField="0" baseItem="0"/>
    <dataField name="Sum of NE2018" fld="43" baseField="0" baseItem="0"/>
    <dataField name="Sum of NE2019" fld="44" baseField="0" baseItem="0"/>
    <dataField name="Sum of NE2020" fld="45" baseField="0" baseItem="0"/>
    <dataField name="Sum of NE2021" fld="46" baseField="0" baseItem="0"/>
    <dataField name="Sum of NE2022" fld="47" baseField="0" baseItem="0"/>
    <dataField name="Sum of DK2010" fld="51" baseField="0" baseItem="0"/>
    <dataField name="Sum of DK2011" fld="52" baseField="0" baseItem="0"/>
    <dataField name="Sum of DK2012" fld="53" baseField="0" baseItem="0"/>
    <dataField name="Sum of DK2013" fld="54" baseField="0" baseItem="0"/>
    <dataField name="Sum of DK2014" fld="55" baseField="0" baseItem="0"/>
    <dataField name="Sum of DK2015" fld="56" baseField="0" baseItem="0"/>
    <dataField name="Sum of DK2016" fld="57" baseField="0" baseItem="0"/>
    <dataField name="Sum of DK2018" fld="59" baseField="0" baseItem="0"/>
    <dataField name="Sum of DK2017" fld="58" baseField="0" baseItem="0"/>
    <dataField name="Sum of DK2019" fld="60" baseField="0" baseItem="0"/>
    <dataField name="Sum of DK2020" fld="61" baseField="0" baseItem="0"/>
    <dataField name="Sum of DK2021" fld="62" baseField="0" baseItem="0"/>
    <dataField name="Sum of DK2022" fld="63" baseField="0" baseItem="0"/>
    <dataField name="Sum of Restaurant pub café smoking ban (Support)" fld="94" baseField="0" baseItem="0"/>
    <dataField name="Sum of Restaurant pub café smoking ban (Oppose)" fld="95" baseField="0" baseItem="0"/>
    <dataField name="Sum of TM2009" fld="2" baseField="0" baseItem="0"/>
    <dataField name="Sum of AR2009" fld="18" baseField="0" baseItem="0"/>
    <dataField name="Sum of NE2009" fld="34" baseField="0" baseItem="0"/>
    <dataField name="Sum of DK2009" fld="50" baseField="0" baseItem="0"/>
    <dataField name="Sum of Smoking should be banned in further education colleges (Support)" fld="98" baseField="0" baseItem="0"/>
    <dataField name="Sum of Smoking should be banned in further education colleges (Oppose)" fld="99" baseField="0" baseItem="0"/>
    <dataField name="Sum of pos advertising ban (Support)" fld="102" baseField="0" baseItem="0"/>
    <dataField name="Sum of pos advertising ban (Oppose)" fld="103" baseField="0" baseItem="0"/>
    <dataField name="Sum of Smoking should be banned on university and college campuses (Oppose)" fld="101" baseField="0" baseItem="0"/>
    <dataField name="Sum of Smoking should be banned on university and college campuses (Support)" fld="100" baseField="0" baseItem="0"/>
    <dataField name="Sum of ageup (Support)" fld="76" baseField="0" baseItem="0"/>
    <dataField name="Sum of ageup (Oppose)" fld="77" baseField="0" baseItem="0"/>
    <dataField name="Sum of declare (Support)" fld="104" baseField="0" baseItem="0"/>
    <dataField name="Sum of declare (Oppose)" fld="105" baseField="0" baseItem="0"/>
    <dataField name="Sum of financial incentives for pregnant women (Support)" fld="92" baseField="0" baseItem="0"/>
    <dataField name="Sum of financial incentives for pregnant women (Oppose)" fld="93" baseField="0" baseItem="0"/>
    <dataField name="Sum of TM2024" fld="17" baseField="0" baseItem="0"/>
    <dataField name="Sum of AR2024" fld="33" baseField="0" baseItem="0"/>
    <dataField name="Sum of NE2024" fld="49" baseField="0" baseItem="0"/>
    <dataField name="Sum of DK2024" fld="65" baseField="0" baseItem="0"/>
    <dataField name="Sum of Smokefree gen (Support)" fld="72" baseField="0" baseItem="0"/>
    <dataField name="Sum of Smokefree gen (Oppose)" fld="73" baseField="0" baseItem="0"/>
    <dataField name="Sum of GB noone smokes (Support)" fld="74" baseField="0" baseItem="0"/>
    <dataField name="Sum of GB noone smokes (Oppose)" fld="75" baseField="0" baseItem="0"/>
    <dataField name="Sum of Mandatory age verification (Support)" fld="78" baseField="0" baseItem="0"/>
    <dataField name="Sum of Mandatory age verification (Oppose)" fld="79" baseField="0" baseItem="0"/>
    <dataField name="Sum of Ban sale and import of disposables (Support)" fld="106" baseField="0" baseItem="0"/>
    <dataField name="Sum of Ban sale and import of disposables (Oppose)" fld="107" baseField="0" baseItem="0"/>
    <dataField name="Sum of Smoking should be banned in all public transport waiting areas (Support)" fld="96" baseField="0" baseItem="0"/>
    <dataField name="Sum of Smoking should be banned in all public transport waiting areas (Oppose)" fld="97" baseField="0" baseItem="0"/>
    <dataField name="Sum of Protected from industry (Support)" fld="70" baseField="0" baseItem="0"/>
    <dataField name="Sum of Protected from industry (Oppose)" fld="71" baseField="0" baseItem="0"/>
  </dataFields>
  <formats count="2">
    <format dxfId="212">
      <pivotArea collapsedLevelsAreSubtotals="1" fieldPosition="0">
        <references count="1">
          <reference field="0" count="0"/>
        </references>
      </pivotArea>
    </format>
    <format dxfId="211">
      <pivotArea dataOnly="0" labelOnly="1" fieldPosition="0">
        <references count="1">
          <reference field="0"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4" xr16:uid="{2E1BBE50-53A6-455C-BBE0-727FA4A3A0D6}" autoFormatId="16" applyNumberFormats="0" applyBorderFormats="0" applyFontFormats="0" applyPatternFormats="0" applyAlignmentFormats="0" applyWidthHeightFormats="0">
  <queryTableRefresh nextId="1595" unboundColumnsRight="4">
    <queryTableFields count="108">
      <queryTableField id="60" name="Column1" tableColumnId="60"/>
      <queryTableField id="1482" dataBound="0" tableColumnId="3"/>
      <queryTableField id="1567" dataBound="0" tableColumnId="27"/>
      <queryTableField id="1502" dataBound="0" tableColumnId="8"/>
      <queryTableField id="1501" dataBound="0" tableColumnId="9"/>
      <queryTableField id="1500" dataBound="0" tableColumnId="10"/>
      <queryTableField id="1499" dataBound="0" tableColumnId="11"/>
      <queryTableField id="1498" dataBound="0" tableColumnId="12"/>
      <queryTableField id="1497" dataBound="0" tableColumnId="13"/>
      <queryTableField id="1496" dataBound="0" tableColumnId="14"/>
      <queryTableField id="1495" dataBound="0" tableColumnId="15"/>
      <queryTableField id="1494" dataBound="0" tableColumnId="16"/>
      <queryTableField id="1493" dataBound="0" tableColumnId="17"/>
      <queryTableField id="1492" dataBound="0" tableColumnId="18"/>
      <queryTableField id="1491" dataBound="0" tableColumnId="19"/>
      <queryTableField id="1490" dataBound="0" tableColumnId="20"/>
      <queryTableField id="1571" dataBound="0" tableColumnId="5"/>
      <queryTableField id="1579" dataBound="0" tableColumnId="1"/>
      <queryTableField id="1568" dataBound="0" tableColumnId="37"/>
      <queryTableField id="1530" dataBound="0" tableColumnId="52"/>
      <queryTableField id="1529" dataBound="0" tableColumnId="53"/>
      <queryTableField id="1528" dataBound="0" tableColumnId="54"/>
      <queryTableField id="1527" dataBound="0" tableColumnId="55"/>
      <queryTableField id="1526" dataBound="0" tableColumnId="42"/>
      <queryTableField id="1525" dataBound="0" tableColumnId="43"/>
      <queryTableField id="1524" dataBound="0" tableColumnId="44"/>
      <queryTableField id="1523" dataBound="0" tableColumnId="45"/>
      <queryTableField id="1522" dataBound="0" tableColumnId="46"/>
      <queryTableField id="1521" dataBound="0" tableColumnId="47"/>
      <queryTableField id="1520" dataBound="0" tableColumnId="48"/>
      <queryTableField id="1519" dataBound="0" tableColumnId="35"/>
      <queryTableField id="1518" dataBound="0" tableColumnId="36"/>
      <queryTableField id="1572" dataBound="0" tableColumnId="6"/>
      <queryTableField id="1582" dataBound="0" tableColumnId="61"/>
      <queryTableField id="1569" dataBound="0" tableColumnId="38"/>
      <queryTableField id="1546" dataBound="0" tableColumnId="56"/>
      <queryTableField id="1545" dataBound="0" tableColumnId="57"/>
      <queryTableField id="1544" dataBound="0" tableColumnId="58"/>
      <queryTableField id="1560" dataBound="0" tableColumnId="70"/>
      <queryTableField id="1559" dataBound="0" tableColumnId="71"/>
      <queryTableField id="1558" dataBound="0" tableColumnId="72"/>
      <queryTableField id="1557" dataBound="0" tableColumnId="73"/>
      <queryTableField id="1556" dataBound="0" tableColumnId="74"/>
      <queryTableField id="1555" dataBound="0" tableColumnId="75"/>
      <queryTableField id="1554" dataBound="0" tableColumnId="76"/>
      <queryTableField id="1553" dataBound="0" tableColumnId="77"/>
      <queryTableField id="1552" dataBound="0" tableColumnId="78"/>
      <queryTableField id="1551" dataBound="0" tableColumnId="79"/>
      <queryTableField id="1573" dataBound="0" tableColumnId="7"/>
      <queryTableField id="1580" dataBound="0" tableColumnId="51"/>
      <queryTableField id="1570" dataBound="0" tableColumnId="39"/>
      <queryTableField id="1547" dataBound="0" tableColumnId="83"/>
      <queryTableField id="1514" dataBound="0" tableColumnId="40"/>
      <queryTableField id="1513" dataBound="0" tableColumnId="41"/>
      <queryTableField id="1512" dataBound="0" tableColumnId="28"/>
      <queryTableField id="1511" dataBound="0" tableColumnId="29"/>
      <queryTableField id="1510" dataBound="0" tableColumnId="30"/>
      <queryTableField id="1509" dataBound="0" tableColumnId="31"/>
      <queryTableField id="1508" dataBound="0" tableColumnId="32"/>
      <queryTableField id="1507" dataBound="0" tableColumnId="33"/>
      <queryTableField id="1506" dataBound="0" tableColumnId="34"/>
      <queryTableField id="1489" dataBound="0" tableColumnId="21"/>
      <queryTableField id="1488" dataBound="0" tableColumnId="22"/>
      <queryTableField id="1487" dataBound="0" tableColumnId="23"/>
      <queryTableField id="1574" dataBound="0" tableColumnId="24"/>
      <queryTableField id="1581" dataBound="0" tableColumnId="59"/>
      <queryTableField id="580" name="Column531" tableColumnId="580"/>
      <queryTableField id="1476" dataBound="0" tableColumnId="2"/>
      <queryTableField id="1474" dataBound="0" tableColumnId="4"/>
      <queryTableField id="581" name="Column532" tableColumnId="581"/>
      <queryTableField id="1594" dataBound="0" tableColumnId="25"/>
      <queryTableField id="1593" dataBound="0" tableColumnId="26"/>
      <queryTableField id="602" name="Column553" tableColumnId="602"/>
      <queryTableField id="603" name="Column554" tableColumnId="603"/>
      <queryTableField id="1584" dataBound="0" tableColumnId="62"/>
      <queryTableField id="1583" dataBound="0" tableColumnId="63"/>
      <queryTableField id="1575" dataBound="0" tableColumnId="66"/>
      <queryTableField id="1576" dataBound="0" tableColumnId="67"/>
      <queryTableField id="1588" dataBound="0" tableColumnId="68"/>
      <queryTableField id="1587" dataBound="0" tableColumnId="69"/>
      <queryTableField id="591" name="Column542" tableColumnId="591"/>
      <queryTableField id="592" name="Column543" tableColumnId="592"/>
      <queryTableField id="613" name="Column564" tableColumnId="613"/>
      <queryTableField id="614" name="Column565" tableColumnId="614"/>
      <queryTableField id="624" name="Column575" tableColumnId="624"/>
      <queryTableField id="625" name="Column576" tableColumnId="625"/>
      <queryTableField id="668" name="Column619" tableColumnId="668"/>
      <queryTableField id="669" name="Column620" tableColumnId="669"/>
      <queryTableField id="701" name="Column652" tableColumnId="701"/>
      <queryTableField id="702" name="Column653" tableColumnId="702"/>
      <queryTableField id="712" name="Column663" tableColumnId="712"/>
      <queryTableField id="713" name="Column664" tableColumnId="713"/>
      <queryTableField id="723" name="Column674" tableColumnId="723"/>
      <queryTableField id="724" name="Column675" tableColumnId="724"/>
      <queryTableField id="745" name="Column696" tableColumnId="745"/>
      <queryTableField id="746" name="Column697" tableColumnId="746"/>
      <queryTableField id="778" name="Column729" tableColumnId="767"/>
      <queryTableField id="779" name="Column730" tableColumnId="768"/>
      <queryTableField id="800" name="Column751" tableColumnId="778"/>
      <queryTableField id="801" name="Column752" tableColumnId="779"/>
      <queryTableField id="756" dataBound="0" tableColumnId="789"/>
      <queryTableField id="757" dataBound="0" tableColumnId="790"/>
      <queryTableField id="789" name="Column740" tableColumnId="800"/>
      <queryTableField id="790" name="Column741" tableColumnId="801"/>
      <queryTableField id="1577" dataBound="0" tableColumnId="49"/>
      <queryTableField id="1578" dataBound="0" tableColumnId="50"/>
      <queryTableField id="1591" dataBound="0" tableColumnId="80"/>
      <queryTableField id="1592" dataBound="0" tableColumnId="81"/>
    </queryTableFields>
    <queryTableDeletedFields count="1420">
      <deletedField name="Column3"/>
      <deletedField name="Column4"/>
      <deletedField name="Column5"/>
      <deletedField name="Column6"/>
      <deletedField name="Column7"/>
      <deletedField name="Column8"/>
      <deletedField name="Column9"/>
      <deletedField name="Column10"/>
      <deletedField name="Column11"/>
      <deletedField name="Column12"/>
      <deletedField name="Column13"/>
      <deletedField name="Column14"/>
      <deletedField name="Column15"/>
      <deletedField name="Column16"/>
      <deletedField name="Column17"/>
      <deletedField name="Column18"/>
      <deletedField name="Column19"/>
      <deletedField name="Column29"/>
      <deletedField name="Column30"/>
      <deletedField name="Column31"/>
      <deletedField name="Column32"/>
      <deletedField name="Column33"/>
      <deletedField name="Column34"/>
      <deletedField name="Column35"/>
      <deletedField name="Column36"/>
      <deletedField name="Column37"/>
      <deletedField name="Column38"/>
      <deletedField name="Column39"/>
      <deletedField name="Column40"/>
      <deletedField name="Column41"/>
      <deletedField name="Column42"/>
      <deletedField name="Column43"/>
      <deletedField name="Column44"/>
      <deletedField name="Column45"/>
      <deletedField name="Column46"/>
      <deletedField name="Column47"/>
      <deletedField name="Column48"/>
      <deletedField name="Column49"/>
      <deletedField name="Column50"/>
      <deletedField name="Column51"/>
      <deletedField name="Column52"/>
      <deletedField name="Column53"/>
      <deletedField name="Column54"/>
      <deletedField name="Column55"/>
      <deletedField name="Column56"/>
      <deletedField name="Column57"/>
      <deletedField name="Column58"/>
      <deletedField name="Column59"/>
      <deletedField name="Column2"/>
      <deletedField name="Column3"/>
      <deletedField name="Column4"/>
      <deletedField name="Column5"/>
      <deletedField name="Column6"/>
      <deletedField name="Column9"/>
      <deletedField name="Column10"/>
      <deletedField name="Column11"/>
      <deletedField name="Column12"/>
      <deletedField name="Column13"/>
      <deletedField name="Column14"/>
      <deletedField name="Column15"/>
      <deletedField name="Column16"/>
      <deletedField name="Column17"/>
      <deletedField name="Column18"/>
      <deletedField name="Column19"/>
      <deletedField name="Column20"/>
      <deletedField name="Column21"/>
      <deletedField name="Column22"/>
      <deletedField name="Column23"/>
      <deletedField name="Column24"/>
      <deletedField name="Column25"/>
      <deletedField name="Column26"/>
      <deletedField name="Column27"/>
      <deletedField name="Column28"/>
      <deletedField name="Column29"/>
      <deletedField name="Column30"/>
      <deletedField name="Column31"/>
      <deletedField name="Column32"/>
      <deletedField name="Column33"/>
      <deletedField name="Column34"/>
      <deletedField name="Column35"/>
      <deletedField name="Column36"/>
      <deletedField name="Column37"/>
      <deletedField name="Column38"/>
      <deletedField name="Column39"/>
      <deletedField name="Column40"/>
      <deletedField name="Column41"/>
      <deletedField name="Column42"/>
      <deletedField name="Column43"/>
      <deletedField name="Column44"/>
      <deletedField name="Column45"/>
      <deletedField name="Column46"/>
      <deletedField name="Column47"/>
      <deletedField name="Column48"/>
      <deletedField name="Column49"/>
      <deletedField name="Column50"/>
      <deletedField name="Column51"/>
      <deletedField name="Column52"/>
      <deletedField name="Column53"/>
      <deletedField name="Column54"/>
      <deletedField name="Column55"/>
      <deletedField name="Column56"/>
      <deletedField name="Column57"/>
      <deletedField name="Column58"/>
      <deletedField name="Column59"/>
      <deletedField name="Column60"/>
      <deletedField name="Column61"/>
      <deletedField name="Column62"/>
      <deletedField name="Column63"/>
      <deletedField name="Column64"/>
      <deletedField name="Column65"/>
      <deletedField name="Column66"/>
      <deletedField name="Column67"/>
      <deletedField name="Column68"/>
      <deletedField name="Column69"/>
      <deletedField name="Column70"/>
      <deletedField name="Column71"/>
      <deletedField name="Column72"/>
      <deletedField name="Column73"/>
      <deletedField name="Column74"/>
      <deletedField name="Column75"/>
      <deletedField name="Column76"/>
      <deletedField name="Column77"/>
      <deletedField name="Column78"/>
      <deletedField name="Column79"/>
      <deletedField name="Column80"/>
      <deletedField name="Column81"/>
      <deletedField name="Column82"/>
      <deletedField name="Column83"/>
      <deletedField name="Column84"/>
      <deletedField name="Column85"/>
      <deletedField name="Column86"/>
      <deletedField name="Column87"/>
      <deletedField name="Column88"/>
      <deletedField name="Column89"/>
      <deletedField name="Column90"/>
      <deletedField name="Column91"/>
      <deletedField name="Column92"/>
      <deletedField name="Column93"/>
      <deletedField name="Column94"/>
      <deletedField name="Column95"/>
      <deletedField name="Column96"/>
      <deletedField name="Column97"/>
      <deletedField name="Column98"/>
      <deletedField name="Column99"/>
      <deletedField name="Column100"/>
      <deletedField name="Column101"/>
      <deletedField name="Column102"/>
      <deletedField name="Column103"/>
      <deletedField name="Column104"/>
      <deletedField name="Column105"/>
      <deletedField name="Column106"/>
      <deletedField name="Column107"/>
      <deletedField name="Column108"/>
      <deletedField name="Column109"/>
      <deletedField name="Column110"/>
      <deletedField name="Column111"/>
      <deletedField name="Column112"/>
      <deletedField name="Column113"/>
      <deletedField name="Column114"/>
      <deletedField name="Column115"/>
      <deletedField name="Column116"/>
      <deletedField name="Column117"/>
      <deletedField name="Column118"/>
      <deletedField name="Column119"/>
      <deletedField name="Column120"/>
      <deletedField name="Column121"/>
      <deletedField name="Column122"/>
      <deletedField name="Column123"/>
      <deletedField name="Column124"/>
      <deletedField name="Column125"/>
      <deletedField name="Column126"/>
      <deletedField name="Column127"/>
      <deletedField name="Column128"/>
      <deletedField name="Column129"/>
      <deletedField name="Column130"/>
      <deletedField name="Column131"/>
      <deletedField name="Column132"/>
      <deletedField name="Column133"/>
      <deletedField name="Column134"/>
      <deletedField name="Column135"/>
      <deletedField name="Column136"/>
      <deletedField name="Column137"/>
      <deletedField name="Column138"/>
      <deletedField name="Column139"/>
      <deletedField name="Column140"/>
      <deletedField name="Column141"/>
      <deletedField name="Column142"/>
      <deletedField name="Column143"/>
      <deletedField name="Column144"/>
      <deletedField name="Column145"/>
      <deletedField name="Column146"/>
      <deletedField name="Column147"/>
      <deletedField name="Column148"/>
      <deletedField name="Column149"/>
      <deletedField name="Column150"/>
      <deletedField name="Column151"/>
      <deletedField name="Column152"/>
      <deletedField name="Column153"/>
      <deletedField name="Column154"/>
      <deletedField name="Column155"/>
      <deletedField name="Column156"/>
      <deletedField name="Column157"/>
      <deletedField name="Column158"/>
      <deletedField name="Column159"/>
      <deletedField name="Column160"/>
      <deletedField name="Column161"/>
      <deletedField name="Column162"/>
      <deletedField name="Column163"/>
      <deletedField name="Column164"/>
      <deletedField name="Column165"/>
      <deletedField name="Column166"/>
      <deletedField name="Column167"/>
      <deletedField name="Column168"/>
      <deletedField name="Column169"/>
      <deletedField name="Column170"/>
      <deletedField name="Column171"/>
      <deletedField name="Column172"/>
      <deletedField name="Column173"/>
      <deletedField name="Column174"/>
      <deletedField name="Column175"/>
      <deletedField name="Column176"/>
      <deletedField name="Column177"/>
      <deletedField name="Column178"/>
      <deletedField name="Column179"/>
      <deletedField name="Column180"/>
      <deletedField name="Column181"/>
      <deletedField name="Column182"/>
      <deletedField name="Column183"/>
      <deletedField name="Column184"/>
      <deletedField name="Column185"/>
      <deletedField name="Column186"/>
      <deletedField name="Column187"/>
      <deletedField name="Column188"/>
      <deletedField name="Column189"/>
      <deletedField name="Column190"/>
      <deletedField name="Column191"/>
      <deletedField name="Column192"/>
      <deletedField name="Column193"/>
      <deletedField name="Column194"/>
      <deletedField name="Column195"/>
      <deletedField name="Column196"/>
      <deletedField name="Column197"/>
      <deletedField name="Column198"/>
      <deletedField name="Column199"/>
      <deletedField name="Column200"/>
      <deletedField name="Column201"/>
      <deletedField name="Column202"/>
      <deletedField name="Column203"/>
      <deletedField name="Column204"/>
      <deletedField name="Column205"/>
      <deletedField name="Column206"/>
      <deletedField name="Column207"/>
      <deletedField name="Column208"/>
      <deletedField name="Column209"/>
      <deletedField name="Column210"/>
      <deletedField name="Column211"/>
      <deletedField name="Column212"/>
      <deletedField name="Column213"/>
      <deletedField name="Column214"/>
      <deletedField name="Column215"/>
      <deletedField name="Column216"/>
      <deletedField name="Column217"/>
      <deletedField name="Column218"/>
      <deletedField name="Column219"/>
      <deletedField name="Column220"/>
      <deletedField name="Column221"/>
      <deletedField name="Column222"/>
      <deletedField name="Column223"/>
      <deletedField name="Column224"/>
      <deletedField name="Column225"/>
      <deletedField name="Column226"/>
      <deletedField name="Column227"/>
      <deletedField name="Column228"/>
      <deletedField name="Column229"/>
      <deletedField name="Column230"/>
      <deletedField name="Column231"/>
      <deletedField name="Column232"/>
      <deletedField name="Column233"/>
      <deletedField name="Column234"/>
      <deletedField name="Column235"/>
      <deletedField name="Column236"/>
      <deletedField name="Column237"/>
      <deletedField name="Column238"/>
      <deletedField name="Column239"/>
      <deletedField name="Column240"/>
      <deletedField name="Column241"/>
      <deletedField name="Column242"/>
      <deletedField name="Column243"/>
      <deletedField name="Column244"/>
      <deletedField name="Column245"/>
      <deletedField name="Column246"/>
      <deletedField name="Column247"/>
      <deletedField name="Column248"/>
      <deletedField name="Column249"/>
      <deletedField name="Column250"/>
      <deletedField name="Column251"/>
      <deletedField name="Column252"/>
      <deletedField name="Column253"/>
      <deletedField name="Column254"/>
      <deletedField name="Column255"/>
      <deletedField name="Column256"/>
      <deletedField name="Column257"/>
      <deletedField name="Column258"/>
      <deletedField name="Column259"/>
      <deletedField name="Column260"/>
      <deletedField name="Column261"/>
      <deletedField name="Column262"/>
      <deletedField name="Column263"/>
      <deletedField name="Column264"/>
      <deletedField name="Column265"/>
      <deletedField name="Column266"/>
      <deletedField name="Column267"/>
      <deletedField name="Column268"/>
      <deletedField name="Column269"/>
      <deletedField name="Column270"/>
      <deletedField name="Column271"/>
      <deletedField name="Column272"/>
      <deletedField name="Column273"/>
      <deletedField name="Column274"/>
      <deletedField name="Column275"/>
      <deletedField name="Column276"/>
      <deletedField name="Column277"/>
      <deletedField name="Column278"/>
      <deletedField name="Column279"/>
      <deletedField name="Column280"/>
      <deletedField name="Column281"/>
      <deletedField name="Column282"/>
      <deletedField name="Column283"/>
      <deletedField name="Column284"/>
      <deletedField name="Column285"/>
      <deletedField name="Column286"/>
      <deletedField name="Column287"/>
      <deletedField name="Column288"/>
      <deletedField name="Column289"/>
      <deletedField name="Column290"/>
      <deletedField name="Column291"/>
      <deletedField name="Column292"/>
      <deletedField name="Column293"/>
      <deletedField name="Column294"/>
      <deletedField name="Column295"/>
      <deletedField name="Column296"/>
      <deletedField name="Column297"/>
      <deletedField name="Column298"/>
      <deletedField name="Column299"/>
      <deletedField name="Column300"/>
      <deletedField name="Column301"/>
      <deletedField name="Column302"/>
      <deletedField name="Column303"/>
      <deletedField name="Column304"/>
      <deletedField name="Column305"/>
      <deletedField name="Column306"/>
      <deletedField name="Column307"/>
      <deletedField name="Column308"/>
      <deletedField name="Column309"/>
      <deletedField name="Column310"/>
      <deletedField name="Column311"/>
      <deletedField name="Column312"/>
      <deletedField name="Column313"/>
      <deletedField name="Column314"/>
      <deletedField name="Column315"/>
      <deletedField name="Column316"/>
      <deletedField name="Column317"/>
      <deletedField name="Column318"/>
      <deletedField name="Column319"/>
      <deletedField name="Column320"/>
      <deletedField name="Column321"/>
      <deletedField name="Column322"/>
      <deletedField name="Column323"/>
      <deletedField name="Column324"/>
      <deletedField name="Column325"/>
      <deletedField name="Column326"/>
      <deletedField name="Column327"/>
      <deletedField name="Column328"/>
      <deletedField name="Column329"/>
      <deletedField name="Column330"/>
      <deletedField name="Column331"/>
      <deletedField name="Column332"/>
      <deletedField name="Column333"/>
      <deletedField name="Column334"/>
      <deletedField name="Column335"/>
      <deletedField name="Column336"/>
      <deletedField name="Column337"/>
      <deletedField name="Column338"/>
      <deletedField name="Column339"/>
      <deletedField name="Column340"/>
      <deletedField name="Column341"/>
      <deletedField name="Column342"/>
      <deletedField name="Column343"/>
      <deletedField name="Column344"/>
      <deletedField name="Column345"/>
      <deletedField name="Column346"/>
      <deletedField name="Column347"/>
      <deletedField name="Column348"/>
      <deletedField name="Column349"/>
      <deletedField name="Column350"/>
      <deletedField name="Column351"/>
      <deletedField name="Column352"/>
      <deletedField name="Column353"/>
      <deletedField name="Column354"/>
      <deletedField name="Column355"/>
      <deletedField name="Column356"/>
      <deletedField name="Column357"/>
      <deletedField name="Column358"/>
      <deletedField name="Column359"/>
      <deletedField name="Column360"/>
      <deletedField name="Column361"/>
      <deletedField name="Column362"/>
      <deletedField name="Column363"/>
      <deletedField name="Column364"/>
      <deletedField name="Column365"/>
      <deletedField name="Column366"/>
      <deletedField name="Column367"/>
      <deletedField name="Column368"/>
      <deletedField name="Column369"/>
      <deletedField name="Column370"/>
      <deletedField name="Column371"/>
      <deletedField name="Column372"/>
      <deletedField name="Column373"/>
      <deletedField name="Column374"/>
      <deletedField name="Column375"/>
      <deletedField name="Column376"/>
      <deletedField name="Column377"/>
      <deletedField name="Column378"/>
      <deletedField name="Column379"/>
      <deletedField name="Column380"/>
      <deletedField name="Column381"/>
      <deletedField name="Column382"/>
      <deletedField name="Column383"/>
      <deletedField name="Column384"/>
      <deletedField name="Column385"/>
      <deletedField name="Column386"/>
      <deletedField name="Column387"/>
      <deletedField name="Column388"/>
      <deletedField name="Column389"/>
      <deletedField name="Column390"/>
      <deletedField name="Column391"/>
      <deletedField name="Column392"/>
      <deletedField name="Column393"/>
      <deletedField name="Column394"/>
      <deletedField name="Column395"/>
      <deletedField name="Column396"/>
      <deletedField name="Column397"/>
      <deletedField name="Column398"/>
      <deletedField name="Column399"/>
      <deletedField name="Column400"/>
      <deletedField name="Column401"/>
      <deletedField name="Column402"/>
      <deletedField name="Column403"/>
      <deletedField name="Column404"/>
      <deletedField name="Column405"/>
      <deletedField name="Column406"/>
      <deletedField name="Column407"/>
      <deletedField name="Column408"/>
      <deletedField name="Column409"/>
      <deletedField name="Column410"/>
      <deletedField name="Column411"/>
      <deletedField name="Column412"/>
      <deletedField name="Column413"/>
      <deletedField name="Column414"/>
      <deletedField name="Column415"/>
      <deletedField name="Column416"/>
      <deletedField name="Column417"/>
      <deletedField name="Column418"/>
      <deletedField name="Column419"/>
      <deletedField name="Column420"/>
      <deletedField name="Column421"/>
      <deletedField name="Column422"/>
      <deletedField name="Column423"/>
      <deletedField name="Column424"/>
      <deletedField name="Column425"/>
      <deletedField name="Column426"/>
      <deletedField name="Column427"/>
      <deletedField name="Column428"/>
      <deletedField name="Column429"/>
      <deletedField name="Column430"/>
      <deletedField name="Column431"/>
      <deletedField name="Column432"/>
      <deletedField name="Column433"/>
      <deletedField name="Column434"/>
      <deletedField name="Column435"/>
      <deletedField name="Column436"/>
      <deletedField name="Column437"/>
      <deletedField name="Column438"/>
      <deletedField name="Column439"/>
      <deletedField name="Column440"/>
      <deletedField name="Column441"/>
      <deletedField name="Column442"/>
      <deletedField name="Column443"/>
      <deletedField name="Column444"/>
      <deletedField name="Column445"/>
      <deletedField name="Column446"/>
      <deletedField name="Column447"/>
      <deletedField name="Column448"/>
      <deletedField name="Column449"/>
      <deletedField name="Column450"/>
      <deletedField name="Column451"/>
      <deletedField name="Column452"/>
      <deletedField name="Column453"/>
      <deletedField name="Column454"/>
      <deletedField name="Column455"/>
      <deletedField name="Column456"/>
      <deletedField name="Column457"/>
      <deletedField name="Column458"/>
      <deletedField name="Column459"/>
      <deletedField name="Column460"/>
      <deletedField name="Column461"/>
      <deletedField name="Column462"/>
      <deletedField name="Column463"/>
      <deletedField name="Column464"/>
      <deletedField name="Column465"/>
      <deletedField name="Column466"/>
      <deletedField name="Column467"/>
      <deletedField name="Column468"/>
      <deletedField name="Column469"/>
      <deletedField name="Column470"/>
      <deletedField name="Column471"/>
      <deletedField name="Column472"/>
      <deletedField name="Column473"/>
      <deletedField name="Column474"/>
      <deletedField name="Column475"/>
      <deletedField name="Column476"/>
      <deletedField name="Column477"/>
      <deletedField name="Column478"/>
      <deletedField name="Column479"/>
      <deletedField name="Column480"/>
      <deletedField name="Column481"/>
      <deletedField name="Column482"/>
      <deletedField name="Column483"/>
      <deletedField name="Column484"/>
      <deletedField name="Column485"/>
      <deletedField name="Column486"/>
      <deletedField name="Column487"/>
      <deletedField name="Column488"/>
      <deletedField name="Column489"/>
      <deletedField name="Column490"/>
      <deletedField name="Column491"/>
      <deletedField name="Column492"/>
      <deletedField name="Column493"/>
      <deletedField name="Column494"/>
      <deletedField name="Column495"/>
      <deletedField name="Column496"/>
      <deletedField name="Column497"/>
      <deletedField name="Column498"/>
      <deletedField name="Column499"/>
      <deletedField name="Column500"/>
      <deletedField name="Column501"/>
      <deletedField name="Column753"/>
      <deletedField name="Column754"/>
      <deletedField name="Column755"/>
      <deletedField name="Column756"/>
      <deletedField name="Column757"/>
      <deletedField name="Column758"/>
      <deletedField name="Column759"/>
      <deletedField name="Column760"/>
      <deletedField name="Column761"/>
      <deletedField name="Column762"/>
      <deletedField name="Column763"/>
      <deletedField name="Column764"/>
      <deletedField name="Column765"/>
      <deletedField name="Column766"/>
      <deletedField name="Column767"/>
      <deletedField name="Column768"/>
      <deletedField name="Column769"/>
      <deletedField name="Column770"/>
      <deletedField name="Column771"/>
      <deletedField name="Column772"/>
      <deletedField name="Column773"/>
      <deletedField name="Column774"/>
      <deletedField name="Column775"/>
      <deletedField name="Column776"/>
      <deletedField name="Column777"/>
      <deletedField name="Column778"/>
      <deletedField name="Column779"/>
      <deletedField name="Column780"/>
      <deletedField name="Column781"/>
      <deletedField name="Column782"/>
      <deletedField name="Column783"/>
      <deletedField name="Column784"/>
      <deletedField name="Column785"/>
      <deletedField name="Column786"/>
      <deletedField name="Column787"/>
      <deletedField name="Column788"/>
      <deletedField name="Column789"/>
      <deletedField name="Column790"/>
      <deletedField name="Column791"/>
      <deletedField name="Column792"/>
      <deletedField name="Column793"/>
      <deletedField name="Column794"/>
      <deletedField name="Column795"/>
      <deletedField name="Column796"/>
      <deletedField name="Column797"/>
      <deletedField name="Column798"/>
      <deletedField name="Column799"/>
      <deletedField name="Column800"/>
      <deletedField name="Column801"/>
      <deletedField name="Column802"/>
      <deletedField name="Column803"/>
      <deletedField name="Column804"/>
      <deletedField name="Column805"/>
      <deletedField name="Column806"/>
      <deletedField name="Column807"/>
      <deletedField name="Column808"/>
      <deletedField name="Column809"/>
      <deletedField name="Column810"/>
      <deletedField name="Column811"/>
      <deletedField name="Column812"/>
      <deletedField name="Column813"/>
      <deletedField name="Column814"/>
      <deletedField name="Column815"/>
      <deletedField name="Column816"/>
      <deletedField name="Column817"/>
      <deletedField name="Column818"/>
      <deletedField name="Column819"/>
      <deletedField name="Column820"/>
      <deletedField name="Column821"/>
      <deletedField name="Column822"/>
      <deletedField name="Column823"/>
      <deletedField name="Column824"/>
      <deletedField name="Column825"/>
      <deletedField name="Column826"/>
      <deletedField name="Column827"/>
      <deletedField name="Column828"/>
      <deletedField name="Column829"/>
      <deletedField name="Column830"/>
      <deletedField name="Column831"/>
      <deletedField name="Column832"/>
      <deletedField name="Column833"/>
      <deletedField name="Column834"/>
      <deletedField name="Column835"/>
      <deletedField name="Column836"/>
      <deletedField name="Column837"/>
      <deletedField name="Column838"/>
      <deletedField name="Column839"/>
      <deletedField name="Column840"/>
      <deletedField name="Column841"/>
      <deletedField name="Column842"/>
      <deletedField name="Column843"/>
      <deletedField name="Column844"/>
      <deletedField name="Column845"/>
      <deletedField name="Column846"/>
      <deletedField name="Column847"/>
      <deletedField name="Column848"/>
      <deletedField name="Column849"/>
      <deletedField name="Column850"/>
      <deletedField name="Column851"/>
      <deletedField name="Column852"/>
      <deletedField name="Column853"/>
      <deletedField name="Column854"/>
      <deletedField name="Column855"/>
      <deletedField name="Column856"/>
      <deletedField name="Column857"/>
      <deletedField name="Column858"/>
      <deletedField name="Column859"/>
      <deletedField name="Column860"/>
      <deletedField name="Column861"/>
      <deletedField name="Column862"/>
      <deletedField name="Column863"/>
      <deletedField name="Column864"/>
      <deletedField name="Column865"/>
      <deletedField name="Column866"/>
      <deletedField name="Column867"/>
      <deletedField name="Column868"/>
      <deletedField name="Column869"/>
      <deletedField name="Column870"/>
      <deletedField name="Column871"/>
      <deletedField name="Column872"/>
      <deletedField name="Column873"/>
      <deletedField name="Column874"/>
      <deletedField name="Column875"/>
      <deletedField name="Column876"/>
      <deletedField name="Column877"/>
      <deletedField name="Column878"/>
      <deletedField name="Column879"/>
      <deletedField name="Column880"/>
      <deletedField name="Column881"/>
      <deletedField name="Column882"/>
      <deletedField name="Column883"/>
      <deletedField name="Column884"/>
      <deletedField name="Column885"/>
      <deletedField name="Column886"/>
      <deletedField name="Column887"/>
      <deletedField name="Column888"/>
      <deletedField name="Column889"/>
      <deletedField name="Column890"/>
      <deletedField name="Column891"/>
      <deletedField name="Column892"/>
      <deletedField name="Column893"/>
      <deletedField name="Column894"/>
      <deletedField name="Column895"/>
      <deletedField name="Column896"/>
      <deletedField name="Column897"/>
      <deletedField name="Column898"/>
      <deletedField name="Column899"/>
      <deletedField name="Column900"/>
      <deletedField name="Column901"/>
      <deletedField name="Column902"/>
      <deletedField name="Column903"/>
      <deletedField name="Column904"/>
      <deletedField name="Column905"/>
      <deletedField name="Column906"/>
      <deletedField name="Column907"/>
      <deletedField name="Column908"/>
      <deletedField name="Column909"/>
      <deletedField name="Column910"/>
      <deletedField name="Column911"/>
      <deletedField name="Column912"/>
      <deletedField name="Column913"/>
      <deletedField name="Column914"/>
      <deletedField name="Column915"/>
      <deletedField name="Column916"/>
      <deletedField name="Column917"/>
      <deletedField name="Column918"/>
      <deletedField name="Column919"/>
      <deletedField name="Column920"/>
      <deletedField name="Column921"/>
      <deletedField name="Column922"/>
      <deletedField name="Column923"/>
      <deletedField name="Column924"/>
      <deletedField name="Column925"/>
      <deletedField name="Column926"/>
      <deletedField name="Column927"/>
      <deletedField name="Column928"/>
      <deletedField name="Column929"/>
      <deletedField name="Column930"/>
      <deletedField name="Column931"/>
      <deletedField name="Column932"/>
      <deletedField name="Column933"/>
      <deletedField name="Column934"/>
      <deletedField name="Column935"/>
      <deletedField name="Column936"/>
      <deletedField name="Column937"/>
      <deletedField name="Column938"/>
      <deletedField name="Column939"/>
      <deletedField name="Column940"/>
      <deletedField name="Column941"/>
      <deletedField name="Column942"/>
      <deletedField name="Column943"/>
      <deletedField name="Column944"/>
      <deletedField name="Column945"/>
      <deletedField name="Column946"/>
      <deletedField name="Column947"/>
      <deletedField name="Column948"/>
      <deletedField name="Column949"/>
      <deletedField name="Column950"/>
      <deletedField name="Column951"/>
      <deletedField name="Column952"/>
      <deletedField name="Column953"/>
      <deletedField name="Column954"/>
      <deletedField name="Column955"/>
      <deletedField name="Column956"/>
      <deletedField name="Column957"/>
      <deletedField name="Column958"/>
      <deletedField name="Column959"/>
      <deletedField name="Column960"/>
      <deletedField name="Column961"/>
      <deletedField name="Column962"/>
      <deletedField name="Column963"/>
      <deletedField name="Column964"/>
      <deletedField name="Column965"/>
      <deletedField name="Column966"/>
      <deletedField name="Column967"/>
      <deletedField name="Column968"/>
      <deletedField name="Column969"/>
      <deletedField name="Column970"/>
      <deletedField name="Column971"/>
      <deletedField name="Column972"/>
      <deletedField name="Column973"/>
      <deletedField name="Column974"/>
      <deletedField name="Column975"/>
      <deletedField name="Column976"/>
      <deletedField name="Column977"/>
      <deletedField name="Column978"/>
      <deletedField name="Column979"/>
      <deletedField name="Column980"/>
      <deletedField name="Column981"/>
      <deletedField name="Column982"/>
      <deletedField name="Column983"/>
      <deletedField name="Column984"/>
      <deletedField name="Column985"/>
      <deletedField name="Column986"/>
      <deletedField name="Column987"/>
      <deletedField name="Column988"/>
      <deletedField name="Column989"/>
      <deletedField name="Column990"/>
      <deletedField name="Column991"/>
      <deletedField name="Column992"/>
      <deletedField name="Column993"/>
      <deletedField name="Column994"/>
      <deletedField name="Column995"/>
      <deletedField name="Column996"/>
      <deletedField name="Column997"/>
      <deletedField name="Column998"/>
      <deletedField name="Column999"/>
      <deletedField name="Column1000"/>
      <deletedField name="Column1001"/>
      <deletedField name="Column1002"/>
      <deletedField name="Column1003"/>
      <deletedField name="Column1004"/>
      <deletedField name="Column1005"/>
      <deletedField name="Column1006"/>
      <deletedField name="Column1007"/>
      <deletedField name="Column1008"/>
      <deletedField name="Column1009"/>
      <deletedField name="Column1010"/>
      <deletedField name="Column1011"/>
      <deletedField name="Column1012"/>
      <deletedField name="Column1013"/>
      <deletedField name="Column1014"/>
      <deletedField name="Column1015"/>
      <deletedField name="Column1016"/>
      <deletedField name="Column1017"/>
      <deletedField name="Column1018"/>
      <deletedField name="Column1019"/>
      <deletedField name="Column1020"/>
      <deletedField name="Column1021"/>
      <deletedField name="Column1022"/>
      <deletedField name="Column1023"/>
      <deletedField name="Column1024"/>
      <deletedField name="Column1025"/>
      <deletedField name="Column1026"/>
      <deletedField name="Column1027"/>
      <deletedField name="Column1028"/>
      <deletedField name="Column1029"/>
      <deletedField name="Column1030"/>
      <deletedField name="Column1031"/>
      <deletedField name="Column1032"/>
      <deletedField name="Column1033"/>
      <deletedField name="Column1034"/>
      <deletedField name="Column1035"/>
      <deletedField name="Column1036"/>
      <deletedField name="Column1037"/>
      <deletedField name="Column1038"/>
      <deletedField name="Column1039"/>
      <deletedField name="Column1040"/>
      <deletedField name="Column1041"/>
      <deletedField name="Column1042"/>
      <deletedField name="Column1043"/>
      <deletedField name="Column1044"/>
      <deletedField name="Column1045"/>
      <deletedField name="Column1046"/>
      <deletedField name="Column1047"/>
      <deletedField name="Column1048"/>
      <deletedField name="Column1049"/>
      <deletedField name="Column1050"/>
      <deletedField name="Column1051"/>
      <deletedField name="Column1052"/>
      <deletedField name="Column1053"/>
      <deletedField name="Column1054"/>
      <deletedField name="Column1055"/>
      <deletedField name="Column1056"/>
      <deletedField name="Column1057"/>
      <deletedField name="Column1058"/>
      <deletedField name="Column1059"/>
      <deletedField name="Column1060"/>
      <deletedField name="Column1061"/>
      <deletedField name="Column1062"/>
      <deletedField name="Column1063"/>
      <deletedField name="Column1064"/>
      <deletedField name="Column1065"/>
      <deletedField name="Column1066"/>
      <deletedField name="Column1067"/>
      <deletedField name="Column1068"/>
      <deletedField name="Column1069"/>
      <deletedField name="Column1070"/>
      <deletedField name="Column1071"/>
      <deletedField name="Column1072"/>
      <deletedField name="Column1073"/>
      <deletedField name="Column1074"/>
      <deletedField name="Column1075"/>
      <deletedField name="Column1076"/>
      <deletedField name="Column1077"/>
      <deletedField name="Column1078"/>
      <deletedField name="Column1079"/>
      <deletedField name="Column1080"/>
      <deletedField name="Column1081"/>
      <deletedField name="Column1082"/>
      <deletedField name="Column1083"/>
      <deletedField name="Column1084"/>
      <deletedField name="Column1085"/>
      <deletedField name="Column1086"/>
      <deletedField name="Column1087"/>
      <deletedField name="Column1088"/>
      <deletedField name="Column1089"/>
      <deletedField name="Column1090"/>
      <deletedField name="Column1091"/>
      <deletedField name="Column1092"/>
      <deletedField name="Column1093"/>
      <deletedField name="Column1094"/>
      <deletedField name="Column1095"/>
      <deletedField name="Column1096"/>
      <deletedField name="Column1097"/>
      <deletedField name="Column1098"/>
      <deletedField name="Column1099"/>
      <deletedField name="Column1100"/>
      <deletedField name="Column1101"/>
      <deletedField name="Column1102"/>
      <deletedField name="Column1103"/>
      <deletedField name="Column1104"/>
      <deletedField name="Column1105"/>
      <deletedField name="Column1106"/>
      <deletedField name="Column1107"/>
      <deletedField name="Column1108"/>
      <deletedField name="Column1109"/>
      <deletedField name="Column1110"/>
      <deletedField name="Column1111"/>
      <deletedField name="Column1112"/>
      <deletedField name="Column1113"/>
      <deletedField name="Column1114"/>
      <deletedField name="Column1115"/>
      <deletedField name="Column1116"/>
      <deletedField name="Column1117"/>
      <deletedField name="Column1118"/>
      <deletedField name="Column1119"/>
      <deletedField name="Column1120"/>
      <deletedField name="Column1121"/>
      <deletedField name="Column1122"/>
      <deletedField name="Column1123"/>
      <deletedField name="Column1124"/>
      <deletedField name="Column1125"/>
      <deletedField name="Column1126"/>
      <deletedField name="Column1127"/>
      <deletedField name="Column1128"/>
      <deletedField name="Column1129"/>
      <deletedField name="Column1130"/>
      <deletedField name="Column1131"/>
      <deletedField name="Column1132"/>
      <deletedField name="Column1133"/>
      <deletedField name="Column1134"/>
      <deletedField name="Column1135"/>
      <deletedField name="Column1136"/>
      <deletedField name="Column1137"/>
      <deletedField name="Column1138"/>
      <deletedField name="Column1139"/>
      <deletedField name="Column1140"/>
      <deletedField name="Column1141"/>
      <deletedField name="Column1142"/>
      <deletedField name="Column1143"/>
      <deletedField name="Column1144"/>
      <deletedField name="Column1145"/>
      <deletedField name="Column1146"/>
      <deletedField name="Column1147"/>
      <deletedField name="Column1148"/>
      <deletedField name="Column1149"/>
      <deletedField name="Column1150"/>
      <deletedField name="Column1151"/>
      <deletedField name="Column1152"/>
      <deletedField name="Column1153"/>
      <deletedField name="Column1154"/>
      <deletedField name="Column1155"/>
      <deletedField name="Column1156"/>
      <deletedField name="Column1157"/>
      <deletedField name="Column1158"/>
      <deletedField name="Column1159"/>
      <deletedField name="Column1160"/>
      <deletedField name="Column1161"/>
      <deletedField name="Column1162"/>
      <deletedField name="Column1163"/>
      <deletedField name="Column1164"/>
      <deletedField name="Column1165"/>
      <deletedField name="Column1166"/>
      <deletedField name="Column1167"/>
      <deletedField name="Column1168"/>
      <deletedField name="Column1169"/>
      <deletedField name="Column1170"/>
      <deletedField name="Column1171"/>
      <deletedField name="Column1172"/>
      <deletedField name="Column1173"/>
      <deletedField name="Column1174"/>
      <deletedField name="Column1175"/>
      <deletedField name="Column1176"/>
      <deletedField name="Column1177"/>
      <deletedField name="Column1178"/>
      <deletedField name="Column1179"/>
      <deletedField name="Column1180"/>
      <deletedField name="Column1181"/>
      <deletedField name="Column1182"/>
      <deletedField name="Column1183"/>
      <deletedField name="Column1184"/>
      <deletedField name="Column1185"/>
      <deletedField name="Column1186"/>
      <deletedField name="Column1187"/>
      <deletedField name="Column1188"/>
      <deletedField name="Column1189"/>
      <deletedField name="Column1190"/>
      <deletedField name="Column1191"/>
      <deletedField name="Column1192"/>
      <deletedField name="Column1193"/>
      <deletedField name="Column1194"/>
      <deletedField name="Column1195"/>
      <deletedField name="Column1196"/>
      <deletedField name="Column1197"/>
      <deletedField name="Column1198"/>
      <deletedField name="Column1199"/>
      <deletedField name="Column1200"/>
      <deletedField name="Column1201"/>
      <deletedField name="Column1202"/>
      <deletedField name="Column1203"/>
      <deletedField name="Column1204"/>
      <deletedField name="Column1205"/>
      <deletedField name="Column1206"/>
      <deletedField name="Column1207"/>
      <deletedField name="Column1208"/>
      <deletedField name="Column1209"/>
      <deletedField name="Column1210"/>
      <deletedField name="Column1211"/>
      <deletedField name="Column1212"/>
      <deletedField name="Column1213"/>
      <deletedField name="Column1214"/>
      <deletedField name="Column1215"/>
      <deletedField name="Column1216"/>
      <deletedField name="Column1217"/>
      <deletedField name="Column1218"/>
      <deletedField name="Column1219"/>
      <deletedField name="Column1220"/>
      <deletedField name="Column1221"/>
      <deletedField name="Column1222"/>
      <deletedField name="Column1223"/>
      <deletedField name="Column1224"/>
      <deletedField name="Column1225"/>
      <deletedField name="Column1226"/>
      <deletedField name="Column1227"/>
      <deletedField name="Column1228"/>
      <deletedField name="Column1229"/>
      <deletedField name="Column1230"/>
      <deletedField name="Column1231"/>
      <deletedField name="Column1232"/>
      <deletedField name="Column1233"/>
      <deletedField name="Column1234"/>
      <deletedField name="Column1235"/>
      <deletedField name="Column1236"/>
      <deletedField name="Column1237"/>
      <deletedField name="Column1238"/>
      <deletedField name="Column1239"/>
      <deletedField name="Column1240"/>
      <deletedField name="Column1241"/>
      <deletedField name="Column1242"/>
      <deletedField name="Column1243"/>
      <deletedField name="Column1244"/>
      <deletedField name="Column1245"/>
      <deletedField name="Column1246"/>
      <deletedField name="Column1247"/>
      <deletedField name="Column1248"/>
      <deletedField name="Column1249"/>
      <deletedField name="Column1250"/>
      <deletedField name="Column1251"/>
      <deletedField name="Column1252"/>
      <deletedField name="Column1253"/>
      <deletedField name="Column1254"/>
      <deletedField name="Column1255"/>
      <deletedField name="Column1256"/>
      <deletedField name="Column1257"/>
      <deletedField name="Column1258"/>
      <deletedField name="Column1259"/>
      <deletedField name="Column1260"/>
      <deletedField name="Column1261"/>
      <deletedField name="Column1262"/>
      <deletedField name="Column1263"/>
      <deletedField name="Column1264"/>
      <deletedField name="Column1265"/>
      <deletedField name="Column1266"/>
      <deletedField name="Column1267"/>
      <deletedField name="Column1268"/>
      <deletedField name="Column1269"/>
      <deletedField name="Column1270"/>
      <deletedField name="Column1271"/>
      <deletedField name="Column1272"/>
      <deletedField name="Column1273"/>
      <deletedField name="Column1274"/>
      <deletedField name="Column1275"/>
      <deletedField name="Column1276"/>
      <deletedField name="Column1277"/>
      <deletedField name="Column1278"/>
      <deletedField name="Column1279"/>
      <deletedField name="Column1280"/>
      <deletedField name="Column1281"/>
      <deletedField name="Column1282"/>
      <deletedField name="Column1283"/>
      <deletedField name="Column1284"/>
      <deletedField name="Column1285"/>
      <deletedField name="Column1286"/>
      <deletedField name="Column1287"/>
      <deletedField name="Column1288"/>
      <deletedField name="Column1289"/>
      <deletedField name="Column1290"/>
      <deletedField name="Column1291"/>
      <deletedField name="Column1292"/>
      <deletedField name="Column1293"/>
      <deletedField name="Column1294"/>
      <deletedField name="Column1295"/>
      <deletedField name="Column1296"/>
      <deletedField name="Column1297"/>
      <deletedField name="Column1298"/>
      <deletedField name="Column1299"/>
      <deletedField name="Column1300"/>
      <deletedField name="Column1301"/>
      <deletedField name="Column1302"/>
      <deletedField name="Column1303"/>
      <deletedField name="Column1304"/>
      <deletedField name="Column1305"/>
      <deletedField name="Column1306"/>
      <deletedField name="Column1307"/>
      <deletedField name="Column1308"/>
      <deletedField name="Column1309"/>
      <deletedField name="Column1310"/>
      <deletedField name="Column1311"/>
      <deletedField name="Column1312"/>
      <deletedField name="Column1313"/>
      <deletedField name="Column1314"/>
      <deletedField name="Column1315"/>
      <deletedField name="Column1316"/>
      <deletedField name="Column1317"/>
      <deletedField name="Column1318"/>
      <deletedField name="Column1319"/>
      <deletedField name="Column1320"/>
      <deletedField name="Column1321"/>
      <deletedField name="Column1322"/>
      <deletedField name="Column1323"/>
      <deletedField name="Column1324"/>
      <deletedField name="Column1325"/>
      <deletedField name="Column1326"/>
      <deletedField name="Column1327"/>
      <deletedField name="Column1328"/>
      <deletedField name="Column1329"/>
      <deletedField name="Column1330"/>
      <deletedField name="Column1331"/>
      <deletedField name="Column1332"/>
      <deletedField name="Column1333"/>
      <deletedField name="Column1334"/>
      <deletedField name="Column1335"/>
      <deletedField name="Column1336"/>
      <deletedField name="Column1337"/>
      <deletedField name="Column1338"/>
      <deletedField name="Column1339"/>
      <deletedField name="Column1340"/>
      <deletedField name="Column1341"/>
      <deletedField name="Column1342"/>
      <deletedField name="Column1343"/>
      <deletedField name="Column1344"/>
      <deletedField name="Column1345"/>
      <deletedField name="Column1346"/>
      <deletedField name="Column1347"/>
      <deletedField name="Column1348"/>
      <deletedField name="Column1349"/>
      <deletedField name="Column1350"/>
      <deletedField name="Column1351"/>
      <deletedField name="Column1352"/>
      <deletedField name="Column1353"/>
      <deletedField name="Column1354"/>
      <deletedField name="Column1355"/>
      <deletedField name="Column1356"/>
      <deletedField name="Column1357"/>
      <deletedField name="Column1358"/>
      <deletedField name="Column1359"/>
      <deletedField name="Column1360"/>
      <deletedField name="Column1361"/>
      <deletedField name="Column1362"/>
      <deletedField name="Column1363"/>
      <deletedField name="Column1364"/>
      <deletedField name="Column1365"/>
      <deletedField name="Column1366"/>
      <deletedField name="Column1367"/>
      <deletedField name="Column1368"/>
      <deletedField name="Column1369"/>
      <deletedField name="Column1370"/>
      <deletedField name="Column1371"/>
      <deletedField name="Column1372"/>
      <deletedField name="Column1373"/>
      <deletedField name="Column1374"/>
      <deletedField name="Column1375"/>
      <deletedField name="Column1376"/>
      <deletedField name="Column1377"/>
      <deletedField name="Column1378"/>
      <deletedField name="Column1379"/>
      <deletedField name="Column1380"/>
      <deletedField name="Column1381"/>
      <deletedField name="Column1382"/>
      <deletedField name="Column1383"/>
      <deletedField name="Column1384"/>
      <deletedField name="Column1385"/>
      <deletedField name="Column1386"/>
      <deletedField name="Column1387"/>
      <deletedField name="Column1388"/>
      <deletedField name="Column1389"/>
      <deletedField name="Column1390"/>
      <deletedField name="Column1391"/>
      <deletedField name="Column1392"/>
      <deletedField name="Column1393"/>
      <deletedField name="Column1394"/>
      <deletedField name="Column1395"/>
      <deletedField name="Column1396"/>
      <deletedField name="Column1397"/>
      <deletedField name="Column1398"/>
      <deletedField name="Column1399"/>
      <deletedField name="Column7"/>
      <deletedField name="Column8"/>
      <deletedField name="Column502"/>
      <deletedField name="Column503"/>
      <deletedField name="Column504"/>
      <deletedField name="Column505"/>
      <deletedField name="Column506"/>
      <deletedField name="Column507"/>
      <deletedField name="Column508"/>
      <deletedField name="Column509"/>
      <deletedField name="Column510"/>
      <deletedField name="Column511"/>
      <deletedField name="Column512"/>
      <deletedField name="Column513"/>
      <deletedField name="Column514"/>
      <deletedField name="Column515"/>
      <deletedField name="Column516"/>
      <deletedField name="Column517"/>
      <deletedField name="Column518"/>
      <deletedField name="Column519"/>
      <deletedField name="Column520"/>
      <deletedField name="Column521"/>
      <deletedField name="Column522"/>
      <deletedField name="Column523"/>
      <deletedField name="Column524"/>
      <deletedField name="Column525"/>
      <deletedField name="Column526"/>
      <deletedField name="Column527"/>
      <deletedField name="Column528"/>
      <deletedField name="Column529"/>
      <deletedField name="Column530"/>
      <deletedField name="Column544"/>
      <deletedField name="Column545"/>
      <deletedField name="Column546"/>
      <deletedField name="Column547"/>
      <deletedField name="Column548"/>
      <deletedField name="Column549"/>
      <deletedField name="Column550"/>
      <deletedField name="Column551"/>
      <deletedField name="Column552"/>
      <deletedField name="Column533"/>
      <deletedField name="Column534"/>
      <deletedField name="Column535"/>
      <deletedField name="Column536"/>
      <deletedField name="Column537"/>
      <deletedField name="Column538"/>
      <deletedField name="Column539"/>
      <deletedField name="Column540"/>
      <deletedField name="Column541"/>
      <deletedField name="Column555"/>
      <deletedField name="Column556"/>
      <deletedField name="Column557"/>
      <deletedField name="Column558"/>
      <deletedField name="Column559"/>
      <deletedField name="Column560"/>
      <deletedField name="Column561"/>
      <deletedField name="Column562"/>
      <deletedField name="Column563"/>
      <deletedField name="Column566"/>
      <deletedField name="Column567"/>
      <deletedField name="Column568"/>
      <deletedField name="Column569"/>
      <deletedField name="Column570"/>
      <deletedField name="Column571"/>
      <deletedField name="Column572"/>
      <deletedField name="Column573"/>
      <deletedField name="Column574"/>
      <deletedField name="Column577"/>
      <deletedField name="Column578"/>
      <deletedField name="Column579"/>
      <deletedField name="Column580"/>
      <deletedField name="Column581"/>
      <deletedField name="Column582"/>
      <deletedField name="Column583"/>
      <deletedField name="Column584"/>
      <deletedField name="Column585"/>
      <deletedField name="Column588"/>
      <deletedField name="Column589"/>
      <deletedField name="Column590"/>
      <deletedField name="Column591"/>
      <deletedField name="Column592"/>
      <deletedField name="Column593"/>
      <deletedField name="Column594"/>
      <deletedField name="Column595"/>
      <deletedField name="Column596"/>
      <deletedField name="Column599"/>
      <deletedField name="Column600"/>
      <deletedField name="Column601"/>
      <deletedField name="Column602"/>
      <deletedField name="Column603"/>
      <deletedField name="Column604"/>
      <deletedField name="Column605"/>
      <deletedField name="Column606"/>
      <deletedField name="Column607"/>
      <deletedField name="Column610"/>
      <deletedField name="Column611"/>
      <deletedField name="Column612"/>
      <deletedField name="Column613"/>
      <deletedField name="Column614"/>
      <deletedField name="Column615"/>
      <deletedField name="Column616"/>
      <deletedField name="Column617"/>
      <deletedField name="Column618"/>
      <deletedField name="Column621"/>
      <deletedField name="Column622"/>
      <deletedField name="Column623"/>
      <deletedField name="Column624"/>
      <deletedField name="Column625"/>
      <deletedField name="Column626"/>
      <deletedField name="Column627"/>
      <deletedField name="Column628"/>
      <deletedField name="Column629"/>
      <deletedField name="Column632"/>
      <deletedField name="Column633"/>
      <deletedField name="Column634"/>
      <deletedField name="Column635"/>
      <deletedField name="Column636"/>
      <deletedField name="Column637"/>
      <deletedField name="Column638"/>
      <deletedField name="Column639"/>
      <deletedField name="Column640"/>
      <deletedField name="Column643"/>
      <deletedField name="Column644"/>
      <deletedField name="Column645"/>
      <deletedField name="Column646"/>
      <deletedField name="Column647"/>
      <deletedField name="Column648"/>
      <deletedField name="Column649"/>
      <deletedField name="Column650"/>
      <deletedField name="Column651"/>
      <deletedField name="Column654"/>
      <deletedField name="Column655"/>
      <deletedField name="Column656"/>
      <deletedField name="Column657"/>
      <deletedField name="Column658"/>
      <deletedField name="Column659"/>
      <deletedField name="Column660"/>
      <deletedField name="Column661"/>
      <deletedField name="Column662"/>
      <deletedField name="Column665"/>
      <deletedField name="Column666"/>
      <deletedField name="Column667"/>
      <deletedField name="Column668"/>
      <deletedField name="Column669"/>
      <deletedField name="Column670"/>
      <deletedField name="Column671"/>
      <deletedField name="Column672"/>
      <deletedField name="Column673"/>
      <deletedField name="Column676"/>
      <deletedField name="Column677"/>
      <deletedField name="Column678"/>
      <deletedField name="Column679"/>
      <deletedField name="Column680"/>
      <deletedField name="Column681"/>
      <deletedField name="Column682"/>
      <deletedField name="Column683"/>
      <deletedField name="Column684"/>
      <deletedField name="Column687"/>
      <deletedField name="Column688"/>
      <deletedField name="Column689"/>
      <deletedField name="Column690"/>
      <deletedField name="Column691"/>
      <deletedField name="Column692"/>
      <deletedField name="Column693"/>
      <deletedField name="Column694"/>
      <deletedField name="Column695"/>
      <deletedField name="Column698"/>
      <deletedField name="Column699"/>
      <deletedField name="Column700"/>
      <deletedField name="Column701"/>
      <deletedField name="Column702"/>
      <deletedField name="Column703"/>
      <deletedField name="Column704"/>
      <deletedField name="Column705"/>
      <deletedField name="Column706"/>
      <deletedField name="Column709"/>
      <deletedField name="Column710"/>
      <deletedField name="Column711"/>
      <deletedField name="Column712"/>
      <deletedField name="Column713"/>
      <deletedField name="Column714"/>
      <deletedField name="Column715"/>
      <deletedField name="Column716"/>
      <deletedField name="Column717"/>
      <deletedField name="Column720"/>
      <deletedField name="Column721"/>
      <deletedField name="Column722"/>
      <deletedField name="Column723"/>
      <deletedField name="Column724"/>
      <deletedField name="Column725"/>
      <deletedField name="Column726"/>
      <deletedField name="Column727"/>
      <deletedField name="Column728"/>
      <deletedField name="Column731"/>
      <deletedField name="Column732"/>
      <deletedField name="Column733"/>
      <deletedField name="Column734"/>
      <deletedField name="Column735"/>
      <deletedField name="Column736"/>
      <deletedField name="Column737"/>
      <deletedField name="Column738"/>
      <deletedField name="Column739"/>
      <deletedField name="Column742"/>
      <deletedField name="Column743"/>
      <deletedField name="Column744"/>
      <deletedField name="Column745"/>
      <deletedField name="Column746"/>
      <deletedField name="Column747"/>
      <deletedField name="Column748"/>
      <deletedField name="Column749"/>
      <deletedField name="Column750"/>
      <deletedField name="Column707"/>
      <deletedField name="Column708"/>
      <deletedField name="Column586"/>
      <deletedField name="Column587"/>
      <deletedField name="Column630"/>
      <deletedField name="Column631"/>
      <deletedField name="Column641"/>
      <deletedField name="Column642"/>
      <deletedField name="Column597"/>
      <deletedField name="Column598"/>
      <deletedField name="Column608"/>
      <deletedField name="Column609"/>
      <deletedField name="Column685"/>
      <deletedField name="Column686"/>
      <deletedField name="Column718"/>
      <deletedField name="Column719"/>
    </queryTableDeletedFields>
  </queryTableRefresh>
</queryTable>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gion" xr10:uid="{013FBA63-D4AF-4AFD-81BA-4489F0932D1D}" sourceName="Region">
  <pivotTables>
    <pivotTable tabId="42" name="PivotTable1"/>
  </pivotTables>
  <data>
    <tabular pivotCacheId="1639666530">
      <items count="11">
        <i x="10" s="1"/>
        <i x="0"/>
        <i x="1"/>
        <i x="2"/>
        <i x="3"/>
        <i x="4"/>
        <i x="5"/>
        <i x="6"/>
        <i x="7"/>
        <i x="8"/>
        <i x="9"/>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 " xr10:uid="{9E5E9AE5-3E2F-4226-BEC4-B0617B12AABF}" cache="Slicer_Region" showCaption="0" style="SlicerStyleLight6" rowHeight="288000"/>
</slicers>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004E7C0-C77C-479E-9484-6BA763D803B0}" name="_T1_2" displayName="_T1_2" ref="A1:DD13" tableType="queryTable" totalsRowCount="1" headerRowDxfId="210">
  <autoFilter ref="A1:DD12" xr:uid="{B004E7C0-C77C-479E-9484-6BA763D803B0}"/>
  <tableColumns count="108">
    <tableColumn id="60" xr3:uid="{988DA55F-733E-444A-ACA2-403D2082A28D}" uniqueName="60" name="Region" queryTableFieldId="60"/>
    <tableColumn id="3" xr3:uid="{B3698AF5-3D0E-4F61-A71A-145D88B146FE}" uniqueName="3" name="Sample size" queryTableFieldId="1482"/>
    <tableColumn id="27" xr3:uid="{C024FF62-1743-4170-B42C-0F3544D39A59}" uniqueName="27" name="TM2009" queryTableFieldId="1567" dataDxfId="209" totalsRowDxfId="208" dataCellStyle="Percent"/>
    <tableColumn id="8" xr3:uid="{D9D32E6D-BD34-4A29-9148-E4207172D300}" uniqueName="8" name="TM2010" queryTableFieldId="1502" dataDxfId="207" totalsRowDxfId="206" dataCellStyle="Percent"/>
    <tableColumn id="9" xr3:uid="{904C8C87-8B8E-4D2A-9F14-C44A084C7B11}" uniqueName="9" name="TM2011" queryTableFieldId="1501" dataDxfId="205" totalsRowDxfId="204" dataCellStyle="Percent"/>
    <tableColumn id="10" xr3:uid="{E3D228FB-140E-43D4-BFAB-CC37EBF95F73}" uniqueName="10" name="TM2012" queryTableFieldId="1500" dataDxfId="203" totalsRowDxfId="202" dataCellStyle="Percent"/>
    <tableColumn id="11" xr3:uid="{D3B95DB8-B31A-40A7-8081-F5B605194070}" uniqueName="11" name="TM2013" queryTableFieldId="1499" dataDxfId="201" totalsRowDxfId="200" dataCellStyle="Percent"/>
    <tableColumn id="12" xr3:uid="{BF20EBB4-F90D-4BF8-9647-1BD24148C594}" uniqueName="12" name="TM2014" queryTableFieldId="1498" dataDxfId="199" totalsRowDxfId="198" dataCellStyle="Percent"/>
    <tableColumn id="13" xr3:uid="{230BEF45-09CC-4F60-B42D-38B8D75C9034}" uniqueName="13" name="TM2015" queryTableFieldId="1497" dataDxfId="197" totalsRowDxfId="196" dataCellStyle="Percent"/>
    <tableColumn id="14" xr3:uid="{FB81B3D4-9905-48A7-85D4-B8EFF7AF6E5D}" uniqueName="14" name="TM2016" queryTableFieldId="1496" dataDxfId="195" totalsRowDxfId="194" dataCellStyle="Percent"/>
    <tableColumn id="15" xr3:uid="{A2D27E9E-66CC-4CD1-A9C4-5033A3AC3D8F}" uniqueName="15" name="TM2017" queryTableFieldId="1495" dataDxfId="193" totalsRowDxfId="192" dataCellStyle="Percent"/>
    <tableColumn id="16" xr3:uid="{CCA8EC86-4E3A-4EA9-ACD4-272934C49A15}" uniqueName="16" name="TM2018" queryTableFieldId="1494" dataDxfId="191" totalsRowDxfId="190" dataCellStyle="Percent"/>
    <tableColumn id="17" xr3:uid="{9881A3AC-4A92-43C3-AF8E-B4C83BD8DBA0}" uniqueName="17" name="TM2019" queryTableFieldId="1493" dataDxfId="189" totalsRowDxfId="188" dataCellStyle="Percent"/>
    <tableColumn id="18" xr3:uid="{4B796D3C-895B-4B21-9837-0CE23D7BE1AE}" uniqueName="18" name="TM2020" queryTableFieldId="1492" dataDxfId="187" totalsRowDxfId="186" dataCellStyle="Percent"/>
    <tableColumn id="19" xr3:uid="{E09F4F33-5534-48E7-B8B3-3EC105400ED1}" uniqueName="19" name="TM2021" queryTableFieldId="1491" dataDxfId="185" totalsRowDxfId="184" dataCellStyle="Percent"/>
    <tableColumn id="20" xr3:uid="{83524728-50AF-40B4-9F23-A7A37B1D9E49}" uniqueName="20" name="TM2022" queryTableFieldId="1490" dataDxfId="183" totalsRowDxfId="182" dataCellStyle="Percent"/>
    <tableColumn id="5" xr3:uid="{8BED37AD-9BB2-4F58-A7A4-3C42548F0365}" uniqueName="5" name="TM2023" queryTableFieldId="1571" dataDxfId="181" totalsRowDxfId="180" dataCellStyle="Percent"/>
    <tableColumn id="1" xr3:uid="{B0BD2093-ED52-4320-BD05-1E64B0AE5D4E}" uniqueName="1" name="TM2024" queryTableFieldId="1579" dataDxfId="179" totalsRowDxfId="178" dataCellStyle="Percent"/>
    <tableColumn id="37" xr3:uid="{2827DC7A-461F-4C97-A21E-6A78EE9287BD}" uniqueName="37" name="AR2009" queryTableFieldId="1568" dataDxfId="177" totalsRowDxfId="176" dataCellStyle="Percent"/>
    <tableColumn id="52" xr3:uid="{167B0BEF-3EB7-4A51-84A8-8AB6B029F686}" uniqueName="52" name="AR2010" queryTableFieldId="1530" dataDxfId="175" totalsRowDxfId="174" dataCellStyle="Percent"/>
    <tableColumn id="53" xr3:uid="{86FC45E2-B9CA-4B39-8459-98635D758BAC}" uniqueName="53" name="AR2011" queryTableFieldId="1529" dataDxfId="173" totalsRowDxfId="172" dataCellStyle="Percent"/>
    <tableColumn id="54" xr3:uid="{1C123A19-6A1A-497F-813F-1D7F28E4DDDC}" uniqueName="54" name="AR2012" queryTableFieldId="1528" dataDxfId="171" totalsRowDxfId="170" dataCellStyle="Percent"/>
    <tableColumn id="55" xr3:uid="{A05D4984-FFA5-4370-B476-B7332A2EAF70}" uniqueName="55" name="AR2013" queryTableFieldId="1527" dataDxfId="169" totalsRowDxfId="168" dataCellStyle="Percent"/>
    <tableColumn id="42" xr3:uid="{B6417E17-42F1-455E-8A8A-69247787395E}" uniqueName="42" name="AR2014" queryTableFieldId="1526" dataDxfId="167" totalsRowDxfId="166" dataCellStyle="Percent"/>
    <tableColumn id="43" xr3:uid="{5292C6CE-684F-4C78-986B-CBB603B835FD}" uniqueName="43" name="AR2015" queryTableFieldId="1525" dataDxfId="165" totalsRowDxfId="164" dataCellStyle="Percent"/>
    <tableColumn id="44" xr3:uid="{1B15F026-EDBB-4951-8616-564EB1F063FC}" uniqueName="44" name="AR2016" queryTableFieldId="1524" dataDxfId="163" totalsRowDxfId="162" dataCellStyle="Percent"/>
    <tableColumn id="45" xr3:uid="{6E2EB49A-63BF-49F6-84BB-A38CFCC79D3A}" uniqueName="45" name="AR2017" queryTableFieldId="1523" dataDxfId="161" totalsRowDxfId="160" dataCellStyle="Percent"/>
    <tableColumn id="46" xr3:uid="{C0011173-3B10-492A-9A9A-583524FEA974}" uniqueName="46" name="AR2018" queryTableFieldId="1522" dataDxfId="159" totalsRowDxfId="158" dataCellStyle="Percent"/>
    <tableColumn id="47" xr3:uid="{6444A680-A9E5-4E43-8242-187C21927A23}" uniqueName="47" name="AR2019" queryTableFieldId="1521" dataDxfId="157" totalsRowDxfId="156" dataCellStyle="Percent"/>
    <tableColumn id="48" xr3:uid="{9672685B-6808-4117-A46E-F61B6C4AE450}" uniqueName="48" name="AR2020" queryTableFieldId="1520" dataDxfId="155" totalsRowDxfId="154" dataCellStyle="Percent"/>
    <tableColumn id="35" xr3:uid="{8B6BF80A-64A7-4EDF-A09B-0475C44A20E5}" uniqueName="35" name="AR2021" queryTableFieldId="1519" dataDxfId="153" totalsRowDxfId="152" dataCellStyle="Percent"/>
    <tableColumn id="36" xr3:uid="{C8B7608E-5D06-493D-9CAD-F7970CEAE876}" uniqueName="36" name="AR2022" queryTableFieldId="1518" dataDxfId="151" totalsRowDxfId="150" dataCellStyle="Percent"/>
    <tableColumn id="6" xr3:uid="{3B25500D-B050-45D3-A340-3ADA1FD23A58}" uniqueName="6" name="AR2023" queryTableFieldId="1572" dataDxfId="149" totalsRowDxfId="148" dataCellStyle="Percent"/>
    <tableColumn id="61" xr3:uid="{B712A9D6-BF2A-49CA-98F1-5A9EADE44D10}" uniqueName="61" name="AR2024" queryTableFieldId="1582" dataDxfId="147" totalsRowDxfId="146" dataCellStyle="Percent"/>
    <tableColumn id="38" xr3:uid="{C7221E7B-274A-4182-949E-7BE0E5D0D5A6}" uniqueName="38" name="NE2009" queryTableFieldId="1569" dataDxfId="145" totalsRowDxfId="144" dataCellStyle="Percent"/>
    <tableColumn id="56" xr3:uid="{C810E7E1-F629-4974-B0B9-EB0F761356F1}" uniqueName="56" name="NE2010" queryTableFieldId="1546" dataDxfId="143" totalsRowDxfId="142" dataCellStyle="Percent"/>
    <tableColumn id="57" xr3:uid="{061BE4C2-0B6B-44FA-921D-AA334C1AE80E}" uniqueName="57" name="NE2011" queryTableFieldId="1545" dataDxfId="141" totalsRowDxfId="140" dataCellStyle="Percent"/>
    <tableColumn id="58" xr3:uid="{C5F9A633-7439-4E44-9B48-A92D74342B1A}" uniqueName="58" name="NE2012" queryTableFieldId="1544" dataDxfId="139" totalsRowDxfId="138" dataCellStyle="Percent"/>
    <tableColumn id="70" xr3:uid="{3EF03975-04E2-46C0-8980-EB652A45D016}" uniqueName="70" name="NE2013" queryTableFieldId="1560" dataDxfId="137" totalsRowDxfId="136" dataCellStyle="Percent"/>
    <tableColumn id="71" xr3:uid="{66958A8C-6E0A-48C1-B80C-47644284D570}" uniqueName="71" name="NE2014" queryTableFieldId="1559" dataDxfId="135" totalsRowDxfId="134" dataCellStyle="Percent"/>
    <tableColumn id="72" xr3:uid="{99C3B655-28C8-4F25-9FD4-9D9DDE683C1F}" uniqueName="72" name="NE2015" queryTableFieldId="1558" dataDxfId="133" totalsRowDxfId="132" dataCellStyle="Percent"/>
    <tableColumn id="73" xr3:uid="{80341E9C-D490-4C4F-B627-E5504E0045CE}" uniqueName="73" name="NE2016" queryTableFieldId="1557" dataDxfId="131" totalsRowDxfId="130" dataCellStyle="Percent"/>
    <tableColumn id="74" xr3:uid="{2D3B58C7-2F28-4663-99DF-95ED98883221}" uniqueName="74" name="NE2017" queryTableFieldId="1556" dataDxfId="129" totalsRowDxfId="128" dataCellStyle="Percent"/>
    <tableColumn id="75" xr3:uid="{F7EAA341-643B-4016-B34F-21A5A3EE8F14}" uniqueName="75" name="NE2018" queryTableFieldId="1555" dataDxfId="127" totalsRowDxfId="126" dataCellStyle="Percent"/>
    <tableColumn id="76" xr3:uid="{E5DE13B6-E4DB-4625-B3C6-8F7FE2C17FB8}" uniqueName="76" name="NE2019" queryTableFieldId="1554" dataDxfId="125" totalsRowDxfId="124" dataCellStyle="Percent"/>
    <tableColumn id="77" xr3:uid="{BA2EC1E3-40C8-4F51-86DE-9504D8293E01}" uniqueName="77" name="NE2020" queryTableFieldId="1553" dataDxfId="123" totalsRowDxfId="122" dataCellStyle="Percent"/>
    <tableColumn id="78" xr3:uid="{D5AB804B-67F5-4F0E-AB3E-F92F123C3A53}" uniqueName="78" name="NE2021" queryTableFieldId="1552" dataDxfId="121" totalsRowDxfId="120" dataCellStyle="Percent"/>
    <tableColumn id="79" xr3:uid="{46689BDE-4774-4822-9F7D-BE454E3A22A9}" uniqueName="79" name="NE2022" queryTableFieldId="1551" dataDxfId="119" totalsRowDxfId="118" dataCellStyle="Percent"/>
    <tableColumn id="7" xr3:uid="{DE08A627-07DE-4050-956D-DE6725BE56EA}" uniqueName="7" name="NE2023" queryTableFieldId="1573" dataDxfId="117" totalsRowDxfId="116" dataCellStyle="Percent"/>
    <tableColumn id="51" xr3:uid="{6E7D4EC1-22A9-470B-9889-E7355B1BABAA}" uniqueName="51" name="NE2024" queryTableFieldId="1580" dataDxfId="115" totalsRowDxfId="114" dataCellStyle="Percent"/>
    <tableColumn id="39" xr3:uid="{A875949A-3A0E-4D5E-9B24-A9E5DD4043D7}" uniqueName="39" name="DK2009" queryTableFieldId="1570" dataDxfId="113" totalsRowDxfId="112" dataCellStyle="Percent"/>
    <tableColumn id="83" xr3:uid="{19D0DD84-B03B-4BC6-AD0D-AF8658D078B1}" uniqueName="83" name="DK2010" queryTableFieldId="1547" dataDxfId="111" totalsRowDxfId="110" dataCellStyle="Percent"/>
    <tableColumn id="40" xr3:uid="{764C9B34-A82C-433D-B5CE-9320117F21B2}" uniqueName="40" name="DK2011" queryTableFieldId="1514" dataDxfId="109" totalsRowDxfId="108" dataCellStyle="Percent"/>
    <tableColumn id="41" xr3:uid="{2C6A1938-B9D6-4EB4-8A5E-B6532654E5A8}" uniqueName="41" name="DK2012" queryTableFieldId="1513" dataDxfId="107" totalsRowDxfId="106" dataCellStyle="Percent"/>
    <tableColumn id="28" xr3:uid="{FCB73938-75D7-40D1-90E4-6E38D7F60AE6}" uniqueName="28" name="DK2013" queryTableFieldId="1512" dataDxfId="105" totalsRowDxfId="104" dataCellStyle="Percent"/>
    <tableColumn id="29" xr3:uid="{1C1AD7FC-672E-47B5-A9C6-6CB529019EC0}" uniqueName="29" name="DK2014" queryTableFieldId="1511" dataDxfId="103" totalsRowDxfId="102" dataCellStyle="Percent"/>
    <tableColumn id="30" xr3:uid="{EE39B95F-1F27-430F-8245-FEFC3B9DD7AC}" uniqueName="30" name="DK2015" queryTableFieldId="1510" dataDxfId="101" totalsRowDxfId="100" dataCellStyle="Percent"/>
    <tableColumn id="31" xr3:uid="{56B6FA50-B84C-4665-8958-479C980B6E8D}" uniqueName="31" name="DK2016" queryTableFieldId="1509" dataDxfId="99" totalsRowDxfId="98" dataCellStyle="Percent"/>
    <tableColumn id="32" xr3:uid="{CF202E87-C1A3-4AF4-A1FE-8CDD34BB7541}" uniqueName="32" name="DK2017" queryTableFieldId="1508" dataDxfId="97" totalsRowDxfId="96" dataCellStyle="Percent"/>
    <tableColumn id="33" xr3:uid="{606FE96B-E725-41D2-B355-F630DB2D2B69}" uniqueName="33" name="DK2018" queryTableFieldId="1507" dataDxfId="95" totalsRowDxfId="94" dataCellStyle="Percent"/>
    <tableColumn id="34" xr3:uid="{4AEC8C1C-6AB6-48B5-A17F-B04EC3D86934}" uniqueName="34" name="DK2019" queryTableFieldId="1506" dataDxfId="93" totalsRowDxfId="92" dataCellStyle="Percent"/>
    <tableColumn id="21" xr3:uid="{BCF4C95D-79A6-4FBE-AEA7-4159FB121D8E}" uniqueName="21" name="DK2020" queryTableFieldId="1489" dataDxfId="91" totalsRowDxfId="90" dataCellStyle="Percent"/>
    <tableColumn id="22" xr3:uid="{18B4DDD7-A306-4E50-8466-1A2CFDA09648}" uniqueName="22" name="DK2021" queryTableFieldId="1488" dataDxfId="89" totalsRowDxfId="88" dataCellStyle="Percent"/>
    <tableColumn id="23" xr3:uid="{2EE20906-B2FB-4AB9-BB5F-B321CED9EAC0}" uniqueName="23" name="DK2022" queryTableFieldId="1487" dataDxfId="87" totalsRowDxfId="86" dataCellStyle="Percent"/>
    <tableColumn id="24" xr3:uid="{A9DA1F8B-EA6A-42DB-9FC7-2E61FD0C904B}" uniqueName="24" name="DK2023" queryTableFieldId="1574" dataDxfId="85" totalsRowDxfId="84" dataCellStyle="Percent"/>
    <tableColumn id="59" xr3:uid="{8C45E62A-3F3E-43A2-9DEB-2D3A88ED2D7E}" uniqueName="59" name="DK2024" queryTableFieldId="1581" dataDxfId="83" totalsRowDxfId="82" dataCellStyle="Percent"/>
    <tableColumn id="580" xr3:uid="{E8634B4C-FFDF-413C-85BD-030C17153C3B}" uniqueName="580" name="Gov't activities to limit smoking (Too much)" queryTableFieldId="580" dataDxfId="81" totalsRowDxfId="80" dataCellStyle="Percent"/>
    <tableColumn id="2" xr3:uid="{BE79FFF4-9273-4115-B5E5-D8F40CEE0CB1}" uniqueName="2" name="Gov't activities to limit smoking (About Right)" queryTableFieldId="1476" dataDxfId="79" totalsRowDxfId="78" dataCellStyle="Percent"/>
    <tableColumn id="4" xr3:uid="{A0B20B39-A1D6-4085-BC28-500448E2CCC5}" uniqueName="4" name="Gov't activities to limit smoking (About Right or Not Enough)" queryTableFieldId="1474" dataDxfId="77" totalsRowDxfId="76" dataCellStyle="Percent"/>
    <tableColumn id="581" xr3:uid="{E8891C84-D3FF-4324-877F-EB46DFA9ED3E}" uniqueName="581" name="Gov't activities to limit smoking (Not enough)" queryTableFieldId="581" dataDxfId="75" totalsRowDxfId="74" dataCellStyle="Percent"/>
    <tableColumn id="25" xr3:uid="{1163009B-C5ED-4D82-A3F2-B8A4997A81AF}" uniqueName="25" name="Protected from industry (Support)" queryTableFieldId="1594" dataDxfId="73" totalsRowDxfId="72" dataCellStyle="Percent"/>
    <tableColumn id="26" xr3:uid="{B98BD628-67F7-42A3-A29B-9024AA2CB209}" uniqueName="26" name="Protected from industry (Oppose)" queryTableFieldId="1593" dataDxfId="71" totalsRowDxfId="70" dataCellStyle="Percent"/>
    <tableColumn id="602" xr3:uid="{890F985C-31A1-4A32-9F50-A5EA4A7E5954}" uniqueName="602" name="Smokefree gen (Support)" queryTableFieldId="602" dataDxfId="69" totalsRowDxfId="68" dataCellStyle="Percent"/>
    <tableColumn id="603" xr3:uid="{DB8AE429-C3F2-4B03-84CB-9AD88D813467}" uniqueName="603" name="Smokefree gen (Oppose)" queryTableFieldId="603" dataDxfId="67" totalsRowDxfId="66" dataCellStyle="Percent"/>
    <tableColumn id="62" xr3:uid="{35AC329E-58CC-4CCE-A418-AC3C304A574E}" uniqueName="62" name="GB noone smokes (Support)" queryTableFieldId="1584" dataDxfId="65" totalsRowDxfId="64" dataCellStyle="Percent"/>
    <tableColumn id="63" xr3:uid="{484B8294-BF2F-451E-8717-07DEA2DFEA42}" uniqueName="63" name="GB noone smokes (Oppose)" queryTableFieldId="1583" dataDxfId="63" totalsRowDxfId="62" dataCellStyle="Percent"/>
    <tableColumn id="66" xr3:uid="{7FED789E-BAC8-469C-B653-4C2C9DD093D9}" uniqueName="66" name="ageup (Support)" queryTableFieldId="1575" dataDxfId="61" totalsRowDxfId="60" dataCellStyle="Percent"/>
    <tableColumn id="67" xr3:uid="{94A9DBA2-F6C6-42E3-AD75-A5E9D4A14DA4}" uniqueName="67" name="ageup (Oppose)" queryTableFieldId="1576" dataDxfId="59" totalsRowDxfId="58" dataCellStyle="Percent"/>
    <tableColumn id="68" xr3:uid="{9B63A595-6818-4837-AC15-867F8F3D75A5}" uniqueName="68" name="Mandatory age verification (Support)" queryTableFieldId="1588" dataDxfId="57" totalsRowDxfId="56" dataCellStyle="Percent"/>
    <tableColumn id="69" xr3:uid="{7273710E-9E70-4A43-874A-60478BE4B988}" uniqueName="69" name="Mandatory age verification (Oppose)" queryTableFieldId="1587" dataDxfId="55" totalsRowDxfId="54" dataCellStyle="Percent"/>
    <tableColumn id="591" xr3:uid="{166CBC8C-110F-42AB-86F8-9DE739B61FA9}" uniqueName="591" name="protecting health policy from influence of tobacco (Support)" queryTableFieldId="591" dataDxfId="53" totalsRowDxfId="52" dataCellStyle="Percent"/>
    <tableColumn id="592" xr3:uid="{77F4D4DD-0989-439C-B1F9-B8CC8DDD0C6D}" uniqueName="592" name="protecting health policy from influence of tobacco (Oppose)" queryTableFieldId="592" dataDxfId="51" totalsRowDxfId="50" dataCellStyle="Percent"/>
    <tableColumn id="613" xr3:uid="{BFB4CC2C-5A61-4EC4-B0F3-9404B56DB167}" uniqueName="613" name="Requiring businesses to have a valid licence to sell tobacco (Support)" queryTableFieldId="613" dataDxfId="49" totalsRowDxfId="48" dataCellStyle="Percent"/>
    <tableColumn id="614" xr3:uid="{7479CC44-2832-4124-9140-36C382B40483}" uniqueName="614" name="Requiring businesses to have a valid licence to sell tobacco (Oppose)" queryTableFieldId="614" dataDxfId="47" totalsRowDxfId="46" dataCellStyle="Percent"/>
    <tableColumn id="624" xr3:uid="{52899E88-D9B7-4C9C-BED6-46CE28D7A978}" uniqueName="624" name=" Requiring tobacco manufacturers to pay a levy to Government (Support)" queryTableFieldId="624" dataDxfId="45" totalsRowDxfId="44" dataCellStyle="Percent"/>
    <tableColumn id="625" xr3:uid="{96906F2A-0C24-4418-9973-7447F649727C}" uniqueName="625" name=" Requiring tobacco manufacturers to pay a levy to Government (Oppose)" queryTableFieldId="625" dataDxfId="43" totalsRowDxfId="42" dataCellStyle="Percent"/>
    <tableColumn id="668" xr3:uid="{22806B8C-5BA3-4682-9AC9-5D2BB753D90C}" uniqueName="668" name="Require cigarette packs to include inserts with Government information about quitting (Support)" queryTableFieldId="668" dataDxfId="41" totalsRowDxfId="40" dataCellStyle="Percent"/>
    <tableColumn id="669" xr3:uid="{AAE87BB4-0904-4652-ABFE-185DD73BE301}" uniqueName="669" name="Require cigarette packs to include inserts with Government information about quitting (Oppose)" queryTableFieldId="669" dataDxfId="39" totalsRowDxfId="38" dataCellStyle="Percent"/>
    <tableColumn id="701" xr3:uid="{01D8E8F4-603B-4437-97DC-5995371000EA}" uniqueName="701" name="  Health warnings printed on cigarette sticks to encourage smokers to quit (Support)" queryTableFieldId="701" dataDxfId="37" totalsRowDxfId="36" dataCellStyle="Percent"/>
    <tableColumn id="702" xr3:uid="{075AB265-E989-4D13-AF17-99F0D2A01C09}" uniqueName="702" name="  Health warnings printed on cigarette sticks to encourage smokers to quit (Support)3" queryTableFieldId="702" dataDxfId="35" totalsRowDxfId="34" dataCellStyle="Percent"/>
    <tableColumn id="712" xr3:uid="{44855A35-D0BC-4FF2-9900-39B4F9A9F9CE}" uniqueName="712" name="Banning names of sweets, cartoons, and bright colours on e-cigarette packaging (Support)" queryTableFieldId="712" dataDxfId="33" totalsRowDxfId="32" dataCellStyle="Percent"/>
    <tableColumn id="713" xr3:uid="{77FB66F9-3778-40D7-86DE-87CA711BD0D7}" uniqueName="713" name="Banning names of sweets, cartoons, and bright colours on e-cigarette packaging (Oppose)" queryTableFieldId="713" dataDxfId="31" totalsRowDxfId="30" dataCellStyle="Percent"/>
    <tableColumn id="723" xr3:uid="{2221C132-37BE-40C2-A7AC-BCC3CC13DC1C}" uniqueName="723" name="financial incentives for pregnant women (Support)" queryTableFieldId="723" dataDxfId="29" totalsRowDxfId="28" dataCellStyle="Percent"/>
    <tableColumn id="724" xr3:uid="{EF700E2D-21CC-4E9B-8F06-9067F8D562A4}" uniqueName="724" name="financial incentives for pregnant women (Oppose)" queryTableFieldId="724" dataDxfId="27" totalsRowDxfId="26" dataCellStyle="Percent"/>
    <tableColumn id="745" xr3:uid="{84F2786C-9EB7-4376-BCBE-A1C93F208670}" uniqueName="745" name="Restaurant pub café smoking ban (Support)" queryTableFieldId="745" dataDxfId="25" totalsRowDxfId="24" dataCellStyle="Percent"/>
    <tableColumn id="746" xr3:uid="{A9C1D6F5-5E88-48C3-85F7-ED75BD67F6D5}" uniqueName="746" name="Restaurant pub café smoking ban (Oppose)" queryTableFieldId="746" dataDxfId="23" totalsRowDxfId="22" dataCellStyle="Percent"/>
    <tableColumn id="767" xr3:uid="{D5E7D258-6FDD-436A-827F-2C8BE553E074}" uniqueName="767" name="Smoking should be banned in all public transport waiting areas (Support)" queryTableFieldId="778" dataDxfId="21" totalsRowDxfId="20" dataCellStyle="Percent"/>
    <tableColumn id="768" xr3:uid="{AB247956-5DAA-445D-A668-940C4CD49AA2}" uniqueName="768" name="Smoking should be banned in all public transport waiting areas (Oppose)" queryTableFieldId="779" dataDxfId="19" totalsRowDxfId="18" dataCellStyle="Percent"/>
    <tableColumn id="778" xr3:uid="{53625854-A320-4943-A37B-C82B43F581A8}" uniqueName="778" name="Smoking should be banned in further education colleges (Support)" queryTableFieldId="800" dataDxfId="17" totalsRowDxfId="16" dataCellStyle="Percent"/>
    <tableColumn id="779" xr3:uid="{314C27FB-06D2-4FDA-867D-2D793CBF30ED}" uniqueName="779" name="Smoking should be banned in further education colleges (Oppose)" queryTableFieldId="801" dataDxfId="15" totalsRowDxfId="14" dataCellStyle="Percent"/>
    <tableColumn id="789" xr3:uid="{2922EDB3-0537-4E61-AE76-140F61C7C4DC}" uniqueName="789" name="Smoking should be banned on university and college campuses (Support)" queryTableFieldId="756" dataDxfId="13" totalsRowDxfId="12" dataCellStyle="Percent"/>
    <tableColumn id="790" xr3:uid="{395EF993-F73A-4FA5-AADB-88F326A41F2E}" uniqueName="790" name="Smoking should be banned on university and college campuses (Oppose)" queryTableFieldId="757" dataDxfId="11" totalsRowDxfId="10" dataCellStyle="Percent"/>
    <tableColumn id="800" xr3:uid="{52FF65D6-64E0-48E2-B009-68E5CF14806F}" uniqueName="800" name="pos advertising ban (Support)" queryTableFieldId="789" dataDxfId="9" totalsRowDxfId="8" dataCellStyle="Percent"/>
    <tableColumn id="801" xr3:uid="{775DC0F4-E871-4CEA-82E4-A9EBB93093CA}" uniqueName="801" name="pos advertising ban (Oppose)" queryTableFieldId="790" dataDxfId="7" totalsRowDxfId="6" dataCellStyle="Percent"/>
    <tableColumn id="49" xr3:uid="{462B4A67-3047-49D9-BCFA-EF05D2DAF9C3}" uniqueName="49" name="declare (Support)" queryTableFieldId="1577" dataDxfId="5" totalsRowDxfId="4" dataCellStyle="Percent"/>
    <tableColumn id="50" xr3:uid="{2641D4E1-FBBD-4AFD-AA08-3CC6CA46B3ED}" uniqueName="50" name="declare (Oppose)" queryTableFieldId="1578" dataDxfId="3" totalsRowDxfId="2" dataCellStyle="Percent"/>
    <tableColumn id="80" xr3:uid="{BC8C5E21-44DE-4F78-B585-D3E851E80B92}" uniqueName="80" name="Ban sale and import of disposables (Support)" queryTableFieldId="1591" dataDxfId="1" dataCellStyle="Percent"/>
    <tableColumn id="81" xr3:uid="{32112671-E5AC-478B-9F22-85B9699C158B}" uniqueName="81" name="Ban sale and import of disposables (Oppose)" queryTableFieldId="1592" dataDxfId="0" dataCellStyle="Percent"/>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ln w="9525" cmpd="sng">
          <a:noFill/>
        </a:ln>
      </a:spPr>
      <a:bodyPr vertOverflow="clip" horzOverflow="clip" wrap="none" rtlCol="0" anchor="ctr"/>
      <a:lstStyle>
        <a:defPPr marL="0" indent="0" algn="ctr">
          <a:defRPr sz="1200" b="1" i="0" u="none" strike="noStrike">
            <a:solidFill>
              <a:schemeClr val="bg1"/>
            </a:solidFill>
            <a:latin typeface="Montserrat" panose="00000500000000000000" pitchFamily="2" charset="0"/>
            <a:ea typeface="+mn-ea"/>
            <a:cs typeface="Calibri"/>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sh.org.uk/resources/publications/fact-sheets" TargetMode="External"/><Relationship Id="rId1" Type="http://schemas.openxmlformats.org/officeDocument/2006/relationships/hyperlink" Target="https://www.cochranelibrary.com/cdsr/doi/10.1002/14651858.CD001055.pub4/pdf/full" TargetMode="External"/><Relationship Id="rId5" Type="http://schemas.microsoft.com/office/2007/relationships/slicer" Target="../slicers/slicer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B0B1F-A767-49D3-BE56-1186886CD38F}">
  <sheetPr codeName="Sheet7"/>
  <dimension ref="B2:Z251"/>
  <sheetViews>
    <sheetView showGridLines="0" tabSelected="1" zoomScaleNormal="100" zoomScaleSheetLayoutView="53" zoomScalePageLayoutView="78" workbookViewId="0"/>
  </sheetViews>
  <sheetFormatPr defaultColWidth="9.109375" defaultRowHeight="14.4" x14ac:dyDescent="0.3"/>
  <cols>
    <col min="1" max="2" width="3.6640625" style="6" customWidth="1"/>
    <col min="3" max="9" width="9.109375" style="6"/>
    <col min="10" max="10" width="6.33203125" style="6" customWidth="1"/>
    <col min="11" max="11" width="9.109375" style="6"/>
    <col min="12" max="12" width="2.33203125" style="6" customWidth="1"/>
    <col min="13" max="16384" width="9.109375" style="6"/>
  </cols>
  <sheetData>
    <row r="2" spans="2:12" ht="24" customHeight="1" x14ac:dyDescent="0.3"/>
    <row r="3" spans="2:12" ht="42" customHeight="1" x14ac:dyDescent="0.3">
      <c r="B3" s="45" t="str">
        <f>'Get Pivot'!H3</f>
        <v>ASH Smokefree Survey 2024 
Public Opinion in Great Britain</v>
      </c>
      <c r="C3" s="45"/>
      <c r="D3" s="45"/>
      <c r="E3" s="45"/>
      <c r="F3" s="45"/>
      <c r="G3" s="45"/>
      <c r="H3" s="45"/>
    </row>
    <row r="6" spans="2:12" ht="16.2" customHeight="1" x14ac:dyDescent="0.3">
      <c r="B6" s="50" t="str">
        <f>_xlfn.CONCAT('Get Pivot'!H4)</f>
        <v>In 2024, Great Britain supported government action to tackle tobacco</v>
      </c>
      <c r="C6" s="50"/>
      <c r="D6" s="50"/>
      <c r="E6" s="50"/>
      <c r="F6" s="50"/>
      <c r="G6" s="50"/>
      <c r="H6" s="50"/>
      <c r="I6" s="50"/>
      <c r="J6" s="50"/>
      <c r="K6" s="50"/>
      <c r="L6" s="50"/>
    </row>
    <row r="7" spans="2:12" ht="14.4" customHeight="1" x14ac:dyDescent="0.3">
      <c r="B7" s="13"/>
      <c r="C7" s="13"/>
      <c r="D7" s="13"/>
      <c r="E7" s="13"/>
      <c r="F7" s="13"/>
      <c r="G7" s="13"/>
      <c r="H7" s="13"/>
      <c r="I7" s="13"/>
      <c r="J7" s="13"/>
      <c r="K7" s="13"/>
      <c r="L7" s="13"/>
    </row>
    <row r="8" spans="2:12" ht="61.8" customHeight="1" x14ac:dyDescent="0.3">
      <c r="C8" s="46" t="str">
        <f>'Get Pivot'!H34</f>
        <v>78% of adults in Great Britain support the principle of creating a smokefree generation with just 7% opposed. Similarly, 73% of adults in Great Britain support a goal to make Britain a country where no one smokes, with only 10% opposed.[1]</v>
      </c>
      <c r="D8" s="46"/>
      <c r="E8" s="46"/>
      <c r="F8" s="46"/>
      <c r="G8" s="46"/>
      <c r="H8" s="46"/>
      <c r="I8" s="46"/>
      <c r="J8" s="46"/>
      <c r="K8" s="46"/>
      <c r="L8" s="46"/>
    </row>
    <row r="9" spans="2:12" ht="7.8" customHeight="1" x14ac:dyDescent="0.3">
      <c r="C9" s="9"/>
      <c r="D9" s="9"/>
      <c r="E9" s="9"/>
      <c r="F9" s="9"/>
      <c r="G9" s="9"/>
      <c r="H9" s="9"/>
      <c r="I9" s="9"/>
      <c r="J9" s="9"/>
      <c r="K9" s="9"/>
      <c r="L9" s="9"/>
    </row>
    <row r="10" spans="2:12" ht="46.95" customHeight="1" x14ac:dyDescent="0.3">
      <c r="C10" s="46" t="str">
        <f>'Get Pivot'!H6</f>
        <v>79% of adults in Great Britain support current government action to limit smoking or think government should do more. Only 9% think the government is doing too much while 50% think the government should do more.</v>
      </c>
      <c r="D10" s="46"/>
      <c r="E10" s="46"/>
      <c r="F10" s="46"/>
      <c r="G10" s="46"/>
      <c r="H10" s="46"/>
      <c r="I10" s="46"/>
      <c r="J10" s="46"/>
      <c r="K10" s="46"/>
      <c r="L10" s="46"/>
    </row>
    <row r="11" spans="2:12" ht="14.4" customHeight="1" x14ac:dyDescent="0.3">
      <c r="C11" s="9"/>
      <c r="D11" s="9"/>
      <c r="E11" s="9"/>
      <c r="F11" s="9"/>
      <c r="G11" s="9"/>
      <c r="H11" s="9"/>
      <c r="I11" s="9"/>
      <c r="J11" s="9"/>
      <c r="K11" s="9"/>
      <c r="L11" s="9"/>
    </row>
    <row r="12" spans="2:12" ht="14.4" customHeight="1" x14ac:dyDescent="0.3">
      <c r="C12" s="52" t="str">
        <f>'Get Pivot'!H7</f>
        <v>Opinions over time in Great Britain about the government's level of activity to limit smoking</v>
      </c>
      <c r="D12" s="52"/>
      <c r="E12" s="52"/>
      <c r="F12" s="52"/>
      <c r="G12" s="52"/>
      <c r="H12" s="52"/>
      <c r="I12" s="52"/>
      <c r="J12" s="52"/>
      <c r="K12" s="52"/>
      <c r="L12" s="9"/>
    </row>
    <row r="13" spans="2:12" ht="14.4" customHeight="1" x14ac:dyDescent="0.3">
      <c r="C13" s="52"/>
      <c r="D13" s="52"/>
      <c r="E13" s="52"/>
      <c r="F13" s="52"/>
      <c r="G13" s="52"/>
      <c r="H13" s="52"/>
      <c r="I13" s="52"/>
      <c r="J13" s="52"/>
      <c r="K13" s="52"/>
      <c r="L13" s="9"/>
    </row>
    <row r="14" spans="2:12" ht="14.4" customHeight="1" x14ac:dyDescent="0.3">
      <c r="C14" s="52"/>
      <c r="D14" s="52"/>
      <c r="E14" s="52"/>
      <c r="F14" s="52"/>
      <c r="G14" s="52"/>
      <c r="H14" s="52"/>
      <c r="I14" s="52"/>
      <c r="J14" s="52"/>
      <c r="K14" s="52"/>
      <c r="L14" s="9"/>
    </row>
    <row r="15" spans="2:12" ht="14.4" customHeight="1" x14ac:dyDescent="0.3"/>
    <row r="16" spans="2:12" ht="14.4" customHeight="1" x14ac:dyDescent="0.3"/>
    <row r="17" ht="14.4" customHeight="1" x14ac:dyDescent="0.3"/>
    <row r="18" ht="14.4" customHeight="1" x14ac:dyDescent="0.3"/>
    <row r="19" ht="14.4" customHeight="1" x14ac:dyDescent="0.3"/>
    <row r="20" ht="14.4" customHeight="1" x14ac:dyDescent="0.3"/>
    <row r="21" ht="14.4" customHeight="1" x14ac:dyDescent="0.3"/>
    <row r="22" ht="14.4" customHeight="1" x14ac:dyDescent="0.3"/>
    <row r="23" ht="14.4" customHeight="1" x14ac:dyDescent="0.3"/>
    <row r="24" ht="14.4" customHeight="1" x14ac:dyDescent="0.3"/>
    <row r="25" ht="14.4" customHeight="1" x14ac:dyDescent="0.3"/>
    <row r="26" ht="14.4" customHeight="1" x14ac:dyDescent="0.3"/>
    <row r="27" ht="14.4" customHeight="1" x14ac:dyDescent="0.3"/>
    <row r="28" ht="14.4" customHeight="1" x14ac:dyDescent="0.3"/>
    <row r="29" ht="14.4" customHeight="1" x14ac:dyDescent="0.3"/>
    <row r="30" ht="14.4" customHeight="1" x14ac:dyDescent="0.3"/>
    <row r="31" ht="14.4" customHeight="1" x14ac:dyDescent="0.3"/>
    <row r="32" ht="14.4" customHeight="1" x14ac:dyDescent="0.3"/>
    <row r="33" spans="2:12" ht="14.4" customHeight="1" x14ac:dyDescent="0.3"/>
    <row r="34" spans="2:12" ht="14.4" customHeight="1" x14ac:dyDescent="0.3">
      <c r="C34" s="38" t="str">
        <f>IF('Get Pivot'!B1 = "Great Britain", 'Get Pivot'!A4, "")</f>
        <v>Results from 2009 to 2012 are for Scotland and England only; 2013 onwards shows all GB</v>
      </c>
    </row>
    <row r="35" spans="2:12" ht="14.4" customHeight="1" x14ac:dyDescent="0.3">
      <c r="C35" s="38"/>
    </row>
    <row r="36" spans="2:12" ht="21" x14ac:dyDescent="0.4">
      <c r="B36" s="44" t="s">
        <v>262</v>
      </c>
    </row>
    <row r="37" spans="2:12" ht="14.4" customHeight="1" x14ac:dyDescent="0.4">
      <c r="B37" s="44"/>
    </row>
    <row r="38" spans="2:12" ht="14.4" customHeight="1" x14ac:dyDescent="0.3">
      <c r="B38" s="14" t="s">
        <v>209</v>
      </c>
      <c r="C38" s="14"/>
      <c r="D38" s="14"/>
      <c r="E38" s="14"/>
      <c r="F38" s="14"/>
      <c r="G38" s="10"/>
    </row>
    <row r="39" spans="2:12" ht="14.4" customHeight="1" x14ac:dyDescent="0.3"/>
    <row r="40" spans="2:12" ht="14.4" customHeight="1" x14ac:dyDescent="0.3"/>
    <row r="41" spans="2:12" ht="14.4" customHeight="1" x14ac:dyDescent="0.3"/>
    <row r="42" spans="2:12" ht="14.4" customHeight="1" x14ac:dyDescent="0.3"/>
    <row r="47" spans="2:12" x14ac:dyDescent="0.3">
      <c r="C47" s="7"/>
      <c r="D47" s="7"/>
      <c r="E47" s="7"/>
      <c r="F47" s="7"/>
      <c r="G47" s="7"/>
      <c r="H47" s="7"/>
      <c r="I47" s="7"/>
      <c r="J47" s="7"/>
      <c r="K47" s="7"/>
      <c r="L47" s="7"/>
    </row>
    <row r="48" spans="2:12" ht="14.4" customHeight="1" x14ac:dyDescent="0.3">
      <c r="C48" s="12"/>
      <c r="D48" s="12"/>
      <c r="E48" s="12"/>
      <c r="F48" s="12"/>
      <c r="G48" s="12"/>
      <c r="H48" s="12"/>
      <c r="I48" s="12"/>
      <c r="J48" s="12"/>
      <c r="K48" s="12"/>
      <c r="L48" s="12"/>
    </row>
    <row r="49" spans="2:26" ht="64.8" customHeight="1" x14ac:dyDescent="0.3">
      <c r="B49" s="12"/>
      <c r="C49" s="49" t="str">
        <f>'Get Pivot'!H37</f>
        <v>69% of adults in Great Britain support increasing the age of sale for tobacco for those born in 2009 or later by one year, every year with 12% opposed. In the King’s Speech, the Labour Government committed to reintroducing the Tobacco and Vapes which would implement this policy.</v>
      </c>
      <c r="D49" s="49"/>
      <c r="E49" s="49"/>
      <c r="F49" s="49"/>
      <c r="G49" s="49"/>
      <c r="H49" s="49"/>
      <c r="I49" s="49"/>
      <c r="J49" s="49"/>
      <c r="K49" s="49"/>
      <c r="L49" s="49"/>
      <c r="P49" s="12"/>
      <c r="Q49" s="9"/>
      <c r="R49" s="9"/>
      <c r="S49" s="9"/>
      <c r="T49" s="9"/>
      <c r="U49" s="9"/>
      <c r="V49" s="9"/>
      <c r="W49" s="9"/>
      <c r="X49" s="9"/>
      <c r="Y49" s="9"/>
      <c r="Z49" s="9"/>
    </row>
    <row r="50" spans="2:26" ht="14.4" customHeight="1" x14ac:dyDescent="0.3">
      <c r="C50" s="9"/>
      <c r="D50" s="9"/>
      <c r="E50" s="9"/>
      <c r="F50" s="9"/>
      <c r="G50" s="9"/>
      <c r="H50" s="9"/>
      <c r="I50" s="9"/>
      <c r="J50" s="9"/>
      <c r="K50" s="9"/>
      <c r="L50" s="9"/>
    </row>
    <row r="52" spans="2:26" ht="15.6" x14ac:dyDescent="0.3">
      <c r="B52" s="14" t="s">
        <v>250</v>
      </c>
      <c r="C52" s="14"/>
      <c r="D52" s="14"/>
      <c r="E52" s="14"/>
      <c r="F52" s="14"/>
      <c r="G52" s="10"/>
    </row>
    <row r="53" spans="2:26" ht="14.4" customHeight="1" x14ac:dyDescent="0.3"/>
    <row r="60" spans="2:26" ht="18.75" customHeight="1" x14ac:dyDescent="0.3"/>
    <row r="61" spans="2:26" ht="14.4" customHeight="1" x14ac:dyDescent="0.3">
      <c r="C61" s="7"/>
      <c r="D61" s="7"/>
      <c r="E61" s="7"/>
      <c r="F61" s="7"/>
      <c r="G61" s="7"/>
      <c r="H61" s="7"/>
      <c r="I61" s="7"/>
      <c r="J61" s="7"/>
      <c r="K61" s="7"/>
      <c r="L61" s="7"/>
    </row>
    <row r="62" spans="2:26" ht="81" customHeight="1" x14ac:dyDescent="0.3">
      <c r="B62" s="12"/>
      <c r="C62" s="46" t="str">
        <f>'Get Pivot'!H38</f>
        <v>If the legislation to raise the age of sale one year, every year is passed, every year there will be an increasing number of people over 18 who are not legally allowed to be sold cigarettes. In this case, 72% of adults in support making it a legal requirement for retailers to check the ID of all people trying to purchase tobacco products to determine whether they are over the age limit, with 11% opposed.</v>
      </c>
      <c r="D62" s="46"/>
      <c r="E62" s="46"/>
      <c r="F62" s="46"/>
      <c r="G62" s="46"/>
      <c r="H62" s="46"/>
      <c r="I62" s="46"/>
      <c r="J62" s="46"/>
      <c r="K62" s="46"/>
      <c r="L62" s="46"/>
    </row>
    <row r="63" spans="2:26" ht="14.4" customHeight="1" x14ac:dyDescent="0.3">
      <c r="B63" s="12"/>
      <c r="C63" s="9"/>
      <c r="D63" s="9"/>
      <c r="E63" s="9"/>
      <c r="F63" s="9"/>
      <c r="G63" s="9"/>
      <c r="H63" s="9"/>
      <c r="I63" s="9"/>
      <c r="J63" s="9"/>
      <c r="K63" s="9"/>
      <c r="L63" s="9"/>
    </row>
    <row r="64" spans="2:26" ht="14.4" customHeight="1" x14ac:dyDescent="0.3">
      <c r="B64" s="12"/>
      <c r="C64" s="9"/>
      <c r="D64" s="9"/>
      <c r="E64" s="9"/>
      <c r="F64" s="9"/>
      <c r="G64" s="9"/>
      <c r="H64" s="9"/>
      <c r="I64" s="9"/>
      <c r="J64" s="9"/>
      <c r="K64" s="9"/>
      <c r="L64" s="9"/>
    </row>
    <row r="65" spans="2:14" ht="21" x14ac:dyDescent="0.4">
      <c r="B65" s="44" t="s">
        <v>263</v>
      </c>
    </row>
    <row r="66" spans="2:14" ht="14.4" customHeight="1" x14ac:dyDescent="0.4">
      <c r="B66" s="44"/>
    </row>
    <row r="67" spans="2:14" ht="15" customHeight="1" x14ac:dyDescent="0.3">
      <c r="B67" s="14" t="s">
        <v>23</v>
      </c>
      <c r="C67" s="14"/>
      <c r="D67" s="14"/>
      <c r="E67" s="14"/>
      <c r="F67" s="14"/>
      <c r="N67" s="14"/>
    </row>
    <row r="70" spans="2:14" ht="14.4" customHeight="1" x14ac:dyDescent="0.3"/>
    <row r="77" spans="2:14" ht="18.75" customHeight="1" x14ac:dyDescent="0.3"/>
    <row r="78" spans="2:14" ht="49.2" customHeight="1" x14ac:dyDescent="0.3">
      <c r="C78" s="46" t="str">
        <f>'Get Pivot'!H42</f>
        <v>86% of adults in Great Britain support the introduction of a licence to sell tobacco which can be removed if retailers are caught more than once selling to underage smokers, with 4% opposed.</v>
      </c>
      <c r="D78" s="46"/>
      <c r="E78" s="46"/>
      <c r="F78" s="46"/>
      <c r="G78" s="46"/>
      <c r="H78" s="46"/>
      <c r="I78" s="46"/>
      <c r="J78" s="46"/>
      <c r="K78" s="46"/>
      <c r="L78" s="46"/>
    </row>
    <row r="79" spans="2:14" ht="14.4" customHeight="1" x14ac:dyDescent="0.3">
      <c r="B79" s="12"/>
      <c r="C79" s="9"/>
      <c r="D79" s="9"/>
      <c r="E79" s="9"/>
      <c r="F79" s="9"/>
      <c r="G79" s="9"/>
      <c r="H79" s="9"/>
      <c r="I79" s="9"/>
      <c r="J79" s="9"/>
      <c r="K79" s="9"/>
      <c r="L79" s="9"/>
    </row>
    <row r="80" spans="2:14" ht="14.4" customHeight="1" x14ac:dyDescent="0.3">
      <c r="B80" s="14" t="s">
        <v>258</v>
      </c>
      <c r="C80" s="14"/>
      <c r="D80" s="14"/>
      <c r="E80" s="14"/>
      <c r="F80" s="14"/>
    </row>
    <row r="83" spans="2:12" ht="14.4" customHeight="1" x14ac:dyDescent="0.3"/>
    <row r="88" spans="2:12" ht="14.4" customHeight="1" x14ac:dyDescent="0.3">
      <c r="C88" s="51"/>
      <c r="D88" s="51"/>
      <c r="E88" s="51"/>
      <c r="F88" s="51"/>
      <c r="G88" s="51"/>
      <c r="H88" s="51"/>
      <c r="I88" s="51"/>
      <c r="J88" s="51"/>
      <c r="K88" s="51"/>
      <c r="L88" s="51"/>
    </row>
    <row r="89" spans="2:12" ht="15" customHeight="1" x14ac:dyDescent="0.3"/>
    <row r="90" spans="2:12" ht="15" customHeight="1" x14ac:dyDescent="0.3"/>
    <row r="91" spans="2:12" ht="49.8" customHeight="1" x14ac:dyDescent="0.3">
      <c r="C91" s="46" t="str">
        <f>'Get Pivot'!H41</f>
        <v>79% of adults in Great Britain support tobacco manufacturers being required to pay a levy to government for measures to help smokers quit and prevent young people from taking up smoking, with  5% opposed.</v>
      </c>
      <c r="D91" s="46"/>
      <c r="E91" s="46"/>
      <c r="F91" s="46"/>
      <c r="G91" s="46"/>
      <c r="H91" s="46"/>
      <c r="I91" s="46"/>
      <c r="J91" s="46"/>
      <c r="K91" s="46"/>
      <c r="L91" s="46"/>
    </row>
    <row r="92" spans="2:12" ht="14.4" customHeight="1" x14ac:dyDescent="0.3">
      <c r="C92" s="11"/>
      <c r="D92" s="11"/>
      <c r="E92" s="11"/>
      <c r="F92" s="11"/>
      <c r="G92" s="11"/>
      <c r="H92" s="11"/>
      <c r="I92" s="11"/>
      <c r="J92" s="11"/>
      <c r="K92" s="11"/>
      <c r="L92" s="11"/>
    </row>
    <row r="93" spans="2:12" ht="14.4" customHeight="1" x14ac:dyDescent="0.3">
      <c r="C93" s="11"/>
      <c r="D93" s="11"/>
      <c r="E93" s="11"/>
      <c r="F93" s="11"/>
      <c r="G93" s="11"/>
      <c r="H93" s="11"/>
      <c r="I93" s="11"/>
      <c r="J93" s="11"/>
      <c r="K93" s="11"/>
      <c r="L93" s="11"/>
    </row>
    <row r="94" spans="2:12" ht="15.6" x14ac:dyDescent="0.3">
      <c r="B94" s="14" t="s">
        <v>19</v>
      </c>
      <c r="C94" s="14"/>
      <c r="D94" s="14"/>
      <c r="E94" s="14"/>
      <c r="F94" s="14"/>
    </row>
    <row r="104" spans="2:12" ht="15" customHeight="1" x14ac:dyDescent="0.3"/>
    <row r="105" spans="2:12" ht="65.400000000000006" customHeight="1" x14ac:dyDescent="0.3">
      <c r="C105" s="46" t="str">
        <f>'Get Pivot'!H43</f>
        <v>71% of adults in Great Britain support requiring cigarette packs to include inserts with government mandated information about quitting, with 7% opposed. UK research shows use of such inserts is supported by smokers diverse in age, gender, and social grade.</v>
      </c>
      <c r="D105" s="46"/>
      <c r="E105" s="46"/>
      <c r="F105" s="46"/>
      <c r="G105" s="46"/>
      <c r="H105" s="46"/>
      <c r="I105" s="46"/>
      <c r="J105" s="46"/>
      <c r="K105" s="46"/>
      <c r="L105" s="46"/>
    </row>
    <row r="106" spans="2:12" ht="14.4" customHeight="1" x14ac:dyDescent="0.3">
      <c r="C106" s="11"/>
      <c r="D106" s="11"/>
      <c r="E106" s="11"/>
      <c r="F106" s="11"/>
      <c r="G106" s="11"/>
      <c r="H106" s="11"/>
      <c r="I106" s="11"/>
      <c r="J106" s="11"/>
      <c r="K106" s="11"/>
      <c r="L106" s="11"/>
    </row>
    <row r="107" spans="2:12" ht="14.4" customHeight="1" x14ac:dyDescent="0.3">
      <c r="C107" s="11"/>
      <c r="D107" s="11"/>
      <c r="E107" s="11"/>
      <c r="F107" s="11"/>
      <c r="G107" s="11"/>
      <c r="H107" s="11"/>
      <c r="I107" s="11"/>
      <c r="J107" s="11"/>
      <c r="K107" s="11"/>
      <c r="L107" s="11"/>
    </row>
    <row r="108" spans="2:12" ht="14.4" customHeight="1" x14ac:dyDescent="0.3">
      <c r="B108" s="14" t="s">
        <v>24</v>
      </c>
      <c r="D108" s="14"/>
      <c r="E108" s="14"/>
      <c r="F108" s="14"/>
      <c r="G108" s="14"/>
    </row>
    <row r="120" spans="2:12" ht="35.4" customHeight="1" x14ac:dyDescent="0.3">
      <c r="C120" s="46" t="str">
        <f>'Get Pivot'!H44</f>
        <v>70% of adults in Great Britain support health warnings being printed on cigarette sticks to encourage smokers to quit, with 8% opposed.</v>
      </c>
      <c r="D120" s="46"/>
      <c r="E120" s="46"/>
      <c r="F120" s="46"/>
      <c r="G120" s="46"/>
      <c r="H120" s="46"/>
      <c r="I120" s="46"/>
      <c r="J120" s="46"/>
      <c r="K120" s="46"/>
      <c r="L120" s="46"/>
    </row>
    <row r="121" spans="2:12" ht="14.4" customHeight="1" x14ac:dyDescent="0.3">
      <c r="C121" s="9"/>
      <c r="D121" s="9"/>
      <c r="E121" s="9"/>
      <c r="F121" s="9"/>
      <c r="G121" s="9"/>
      <c r="H121" s="9"/>
      <c r="I121" s="9"/>
      <c r="J121" s="9"/>
      <c r="K121" s="9"/>
      <c r="L121" s="9"/>
    </row>
    <row r="122" spans="2:12" ht="21" x14ac:dyDescent="0.4">
      <c r="B122" s="44" t="s">
        <v>281</v>
      </c>
      <c r="C122" s="9"/>
      <c r="D122" s="9"/>
      <c r="E122" s="9"/>
      <c r="F122" s="9"/>
      <c r="G122" s="9"/>
      <c r="H122" s="9"/>
      <c r="I122" s="9"/>
      <c r="J122" s="9"/>
      <c r="K122" s="9"/>
      <c r="L122" s="9"/>
    </row>
    <row r="123" spans="2:12" ht="14.4" customHeight="1" x14ac:dyDescent="0.3">
      <c r="C123" s="9"/>
      <c r="D123" s="9"/>
      <c r="E123" s="9"/>
      <c r="F123" s="9"/>
      <c r="G123" s="9"/>
      <c r="H123" s="9"/>
      <c r="I123" s="9"/>
      <c r="J123" s="9"/>
      <c r="K123" s="9"/>
      <c r="L123" s="9"/>
    </row>
    <row r="124" spans="2:12" ht="14.4" customHeight="1" x14ac:dyDescent="0.3">
      <c r="B124" s="14" t="s">
        <v>221</v>
      </c>
      <c r="C124" s="11"/>
      <c r="D124" s="11"/>
      <c r="E124" s="11"/>
      <c r="F124" s="11"/>
      <c r="G124" s="11"/>
      <c r="H124" s="11"/>
      <c r="I124" s="11"/>
      <c r="J124" s="11"/>
      <c r="K124" s="11"/>
      <c r="L124" s="11"/>
    </row>
    <row r="125" spans="2:12" ht="14.4" customHeight="1" x14ac:dyDescent="0.3">
      <c r="C125" s="11"/>
      <c r="D125" s="11"/>
      <c r="E125" s="11"/>
      <c r="F125" s="11"/>
      <c r="G125" s="11"/>
      <c r="H125" s="11"/>
      <c r="I125" s="11"/>
      <c r="J125" s="11"/>
      <c r="K125" s="11"/>
      <c r="L125" s="11"/>
    </row>
    <row r="126" spans="2:12" ht="14.4" customHeight="1" x14ac:dyDescent="0.3">
      <c r="C126" s="11"/>
      <c r="D126" s="11"/>
      <c r="E126" s="11"/>
      <c r="F126" s="11"/>
      <c r="G126" s="11"/>
      <c r="H126" s="11"/>
      <c r="I126" s="11"/>
      <c r="J126" s="11"/>
      <c r="K126" s="11"/>
      <c r="L126" s="11"/>
    </row>
    <row r="127" spans="2:12" ht="14.4" customHeight="1" x14ac:dyDescent="0.3">
      <c r="C127" s="11"/>
      <c r="D127" s="11"/>
      <c r="E127" s="11"/>
      <c r="F127" s="11"/>
      <c r="G127" s="11"/>
      <c r="H127" s="11"/>
      <c r="I127" s="11"/>
      <c r="J127" s="11"/>
      <c r="K127" s="11"/>
      <c r="L127" s="11"/>
    </row>
    <row r="128" spans="2:12" ht="14.4" customHeight="1" x14ac:dyDescent="0.3">
      <c r="C128" s="11"/>
      <c r="D128" s="11"/>
      <c r="E128" s="11"/>
      <c r="F128" s="11"/>
      <c r="G128" s="11"/>
      <c r="H128" s="11"/>
      <c r="I128" s="11"/>
      <c r="J128" s="11"/>
      <c r="K128" s="11"/>
      <c r="L128" s="11"/>
    </row>
    <row r="129" spans="2:12" ht="14.4" customHeight="1" x14ac:dyDescent="0.3">
      <c r="C129" s="11"/>
      <c r="D129" s="11"/>
      <c r="E129" s="11"/>
      <c r="F129" s="11"/>
      <c r="G129" s="11"/>
      <c r="H129" s="11"/>
      <c r="I129" s="11"/>
      <c r="J129" s="11"/>
      <c r="K129" s="11"/>
      <c r="L129" s="11"/>
    </row>
    <row r="130" spans="2:12" ht="14.4" customHeight="1" x14ac:dyDescent="0.3">
      <c r="C130" s="11"/>
      <c r="D130" s="11"/>
      <c r="E130" s="11"/>
      <c r="F130" s="11"/>
      <c r="G130" s="11"/>
      <c r="H130" s="11"/>
      <c r="I130" s="11"/>
      <c r="J130" s="11"/>
      <c r="K130" s="11"/>
      <c r="L130" s="11"/>
    </row>
    <row r="131" spans="2:12" ht="14.4" customHeight="1" x14ac:dyDescent="0.3">
      <c r="C131" s="11"/>
      <c r="D131" s="11"/>
      <c r="E131" s="11"/>
      <c r="F131" s="11"/>
      <c r="G131" s="11"/>
      <c r="H131" s="11"/>
      <c r="I131" s="11"/>
      <c r="J131" s="11"/>
      <c r="K131" s="11"/>
      <c r="L131" s="11"/>
    </row>
    <row r="132" spans="2:12" ht="14.4" customHeight="1" x14ac:dyDescent="0.3">
      <c r="C132" s="11"/>
      <c r="D132" s="11"/>
      <c r="E132" s="11"/>
      <c r="F132" s="11"/>
      <c r="G132" s="11"/>
      <c r="H132" s="11"/>
      <c r="I132" s="11"/>
      <c r="J132" s="11"/>
      <c r="K132" s="11"/>
      <c r="L132" s="11"/>
    </row>
    <row r="133" spans="2:12" ht="14.4" customHeight="1" x14ac:dyDescent="0.3">
      <c r="C133" s="11"/>
      <c r="D133" s="11"/>
      <c r="E133" s="11"/>
      <c r="F133" s="11"/>
      <c r="G133" s="11"/>
      <c r="H133" s="11"/>
      <c r="I133" s="11"/>
      <c r="J133" s="11"/>
      <c r="K133" s="11"/>
      <c r="L133" s="11"/>
    </row>
    <row r="134" spans="2:12" ht="14.4" customHeight="1" x14ac:dyDescent="0.3">
      <c r="C134" s="11"/>
      <c r="D134" s="11"/>
      <c r="E134" s="11"/>
      <c r="F134" s="11"/>
      <c r="G134" s="11"/>
      <c r="H134" s="11"/>
      <c r="I134" s="11"/>
      <c r="J134" s="11"/>
      <c r="K134" s="11"/>
      <c r="L134" s="11"/>
    </row>
    <row r="135" spans="2:12" ht="48.6" customHeight="1" x14ac:dyDescent="0.3">
      <c r="C135" s="49" t="str">
        <f>'Get Pivot'!H45</f>
        <v>More adults in Great Britain support providing financial incentives to pregnant smokers than oppose. Incentives are highly cost effective and are being implemented by the NHS in England in line with NICE guidance. [2]</v>
      </c>
      <c r="D135" s="49"/>
      <c r="E135" s="49"/>
      <c r="F135" s="49"/>
      <c r="G135" s="49"/>
      <c r="H135" s="49"/>
      <c r="I135" s="49"/>
      <c r="J135" s="49"/>
      <c r="K135" s="49"/>
      <c r="L135" s="49"/>
    </row>
    <row r="136" spans="2:12" ht="14.4" customHeight="1" x14ac:dyDescent="0.3">
      <c r="C136" s="27"/>
      <c r="D136" s="27"/>
      <c r="E136" s="27"/>
      <c r="F136" s="27"/>
      <c r="G136" s="27"/>
      <c r="H136" s="27"/>
      <c r="I136" s="27"/>
      <c r="J136" s="27"/>
      <c r="K136" s="27"/>
      <c r="L136" s="27"/>
    </row>
    <row r="137" spans="2:12" ht="14.4" customHeight="1" x14ac:dyDescent="0.3">
      <c r="C137" s="9"/>
      <c r="D137" s="9"/>
      <c r="E137" s="9"/>
      <c r="F137" s="9"/>
      <c r="G137" s="9"/>
      <c r="H137" s="9"/>
      <c r="I137" s="9"/>
      <c r="J137" s="9"/>
      <c r="K137" s="9"/>
      <c r="L137" s="9"/>
    </row>
    <row r="138" spans="2:12" ht="21" x14ac:dyDescent="0.4">
      <c r="B138" s="44" t="s">
        <v>259</v>
      </c>
      <c r="C138" s="9"/>
      <c r="D138" s="9"/>
      <c r="E138" s="9"/>
      <c r="F138" s="9"/>
      <c r="G138" s="9"/>
      <c r="H138" s="9"/>
      <c r="I138" s="9"/>
      <c r="J138" s="9"/>
      <c r="K138" s="9"/>
      <c r="L138" s="9"/>
    </row>
    <row r="139" spans="2:12" ht="14.4" customHeight="1" x14ac:dyDescent="0.3">
      <c r="C139" s="11"/>
      <c r="D139" s="11"/>
      <c r="E139" s="11"/>
      <c r="F139" s="11"/>
      <c r="G139" s="11"/>
      <c r="H139" s="11"/>
      <c r="I139" s="11"/>
      <c r="J139" s="11"/>
      <c r="K139" s="11"/>
      <c r="L139" s="11"/>
    </row>
    <row r="140" spans="2:12" ht="15" customHeight="1" x14ac:dyDescent="0.3">
      <c r="B140" s="14" t="s">
        <v>257</v>
      </c>
      <c r="C140" s="11"/>
      <c r="D140" s="11"/>
      <c r="E140" s="11"/>
      <c r="F140" s="11"/>
      <c r="G140" s="11"/>
      <c r="H140" s="11"/>
      <c r="I140" s="11"/>
      <c r="J140" s="11"/>
      <c r="K140" s="11"/>
      <c r="L140" s="11"/>
    </row>
    <row r="141" spans="2:12" ht="15" customHeight="1" x14ac:dyDescent="0.3">
      <c r="C141" s="11"/>
      <c r="D141" s="11"/>
      <c r="E141" s="11"/>
      <c r="F141" s="11"/>
      <c r="G141" s="11"/>
      <c r="H141" s="11"/>
      <c r="I141" s="11"/>
      <c r="J141" s="11"/>
      <c r="K141" s="11"/>
      <c r="L141" s="11"/>
    </row>
    <row r="142" spans="2:12" ht="15" customHeight="1" x14ac:dyDescent="0.3">
      <c r="C142" s="11"/>
      <c r="D142" s="11"/>
      <c r="E142" s="11"/>
      <c r="F142" s="11"/>
      <c r="G142" s="11"/>
      <c r="H142" s="11"/>
      <c r="I142" s="11"/>
      <c r="J142" s="11"/>
      <c r="K142" s="11"/>
      <c r="L142" s="11"/>
    </row>
    <row r="143" spans="2:12" ht="15" customHeight="1" x14ac:dyDescent="0.3">
      <c r="C143" s="11"/>
      <c r="D143" s="11"/>
      <c r="E143" s="11"/>
      <c r="F143" s="11"/>
      <c r="G143" s="11"/>
      <c r="H143" s="11"/>
      <c r="I143" s="11"/>
      <c r="J143" s="11"/>
      <c r="K143" s="11"/>
      <c r="L143" s="11"/>
    </row>
    <row r="144" spans="2:12" ht="15" customHeight="1" x14ac:dyDescent="0.3">
      <c r="C144" s="11"/>
      <c r="D144" s="11"/>
      <c r="E144" s="11"/>
      <c r="F144" s="11"/>
      <c r="G144" s="11"/>
      <c r="H144" s="11"/>
      <c r="I144" s="11"/>
      <c r="J144" s="11"/>
      <c r="K144" s="11"/>
      <c r="L144" s="11"/>
    </row>
    <row r="145" spans="2:12" ht="15" customHeight="1" x14ac:dyDescent="0.3">
      <c r="C145" s="11"/>
      <c r="D145" s="11"/>
      <c r="E145" s="11"/>
      <c r="F145" s="11"/>
      <c r="G145" s="11"/>
      <c r="H145" s="11"/>
      <c r="I145" s="11"/>
      <c r="J145" s="11"/>
      <c r="K145" s="11"/>
      <c r="L145" s="11"/>
    </row>
    <row r="146" spans="2:12" ht="15" customHeight="1" x14ac:dyDescent="0.3">
      <c r="C146" s="11"/>
      <c r="D146" s="11"/>
      <c r="E146" s="11"/>
      <c r="F146" s="11"/>
      <c r="G146" s="11"/>
      <c r="H146" s="11"/>
      <c r="I146" s="11"/>
      <c r="J146" s="11"/>
      <c r="K146" s="11"/>
      <c r="L146" s="11"/>
    </row>
    <row r="147" spans="2:12" ht="15" customHeight="1" x14ac:dyDescent="0.3">
      <c r="C147" s="11"/>
      <c r="D147" s="11"/>
      <c r="E147" s="11"/>
      <c r="F147" s="11"/>
      <c r="G147" s="11"/>
      <c r="H147" s="11"/>
      <c r="I147" s="11"/>
      <c r="J147" s="11"/>
      <c r="K147" s="11"/>
      <c r="L147" s="11"/>
    </row>
    <row r="148" spans="2:12" ht="15" customHeight="1" x14ac:dyDescent="0.3">
      <c r="C148" s="11"/>
      <c r="D148" s="11"/>
      <c r="E148" s="11"/>
      <c r="F148" s="11"/>
      <c r="G148" s="11"/>
      <c r="H148" s="11"/>
      <c r="I148" s="11"/>
      <c r="J148" s="11"/>
      <c r="K148" s="11"/>
      <c r="L148" s="11"/>
    </row>
    <row r="149" spans="2:12" ht="15" customHeight="1" x14ac:dyDescent="0.3">
      <c r="C149" s="11"/>
      <c r="D149" s="11"/>
      <c r="E149" s="11"/>
      <c r="F149" s="11"/>
      <c r="G149" s="11"/>
      <c r="H149" s="11"/>
      <c r="I149" s="11"/>
      <c r="J149" s="11"/>
      <c r="K149" s="11"/>
      <c r="L149" s="11"/>
    </row>
    <row r="150" spans="2:12" ht="15" customHeight="1" x14ac:dyDescent="0.3">
      <c r="C150" s="11"/>
      <c r="D150" s="11"/>
      <c r="E150" s="11"/>
      <c r="F150" s="11"/>
      <c r="G150" s="11"/>
      <c r="H150" s="11"/>
      <c r="I150" s="11"/>
      <c r="J150" s="11"/>
      <c r="K150" s="11"/>
      <c r="L150" s="11"/>
    </row>
    <row r="151" spans="2:12" ht="36" customHeight="1" x14ac:dyDescent="0.3">
      <c r="C151" s="46" t="str">
        <f>'Get Pivot'!H48</f>
        <v>80% of adults in  support banning the sale and import of disposable vapes (e-cigarettes), with 7% opposed.</v>
      </c>
      <c r="D151" s="46"/>
      <c r="E151" s="46"/>
      <c r="F151" s="46"/>
      <c r="G151" s="46"/>
      <c r="H151" s="46"/>
      <c r="I151" s="46"/>
      <c r="J151" s="46"/>
      <c r="K151" s="46"/>
      <c r="L151" s="46"/>
    </row>
    <row r="152" spans="2:12" ht="14.4" customHeight="1" x14ac:dyDescent="0.3">
      <c r="C152" s="9"/>
      <c r="D152" s="9"/>
      <c r="E152" s="9"/>
      <c r="F152" s="9"/>
      <c r="G152" s="9"/>
      <c r="H152" s="9"/>
      <c r="I152" s="9"/>
      <c r="J152" s="9"/>
      <c r="K152" s="9"/>
      <c r="L152" s="9"/>
    </row>
    <row r="153" spans="2:12" ht="14.4" customHeight="1" x14ac:dyDescent="0.3">
      <c r="C153" s="9"/>
      <c r="D153" s="9"/>
      <c r="E153" s="9"/>
      <c r="F153" s="9"/>
      <c r="G153" s="9"/>
      <c r="H153" s="9"/>
      <c r="I153" s="9"/>
      <c r="J153" s="9"/>
      <c r="K153" s="9"/>
      <c r="L153" s="9"/>
    </row>
    <row r="154" spans="2:12" ht="14.4" customHeight="1" x14ac:dyDescent="0.3">
      <c r="C154" s="9"/>
      <c r="D154" s="9"/>
      <c r="E154" s="9"/>
      <c r="F154" s="9"/>
      <c r="G154" s="9"/>
      <c r="H154" s="9"/>
      <c r="I154" s="9"/>
      <c r="J154" s="9"/>
      <c r="K154" s="9"/>
      <c r="L154" s="9"/>
    </row>
    <row r="155" spans="2:12" ht="14.4" customHeight="1" x14ac:dyDescent="0.3">
      <c r="B155" s="14" t="s">
        <v>256</v>
      </c>
      <c r="C155" s="10"/>
      <c r="D155" s="14"/>
      <c r="E155" s="14"/>
      <c r="F155" s="14"/>
    </row>
    <row r="156" spans="2:12" ht="14.4" customHeight="1" x14ac:dyDescent="0.3"/>
    <row r="157" spans="2:12" ht="14.4" customHeight="1" x14ac:dyDescent="0.3"/>
    <row r="158" spans="2:12" ht="14.4" customHeight="1" x14ac:dyDescent="0.3"/>
    <row r="159" spans="2:12" ht="14.4" customHeight="1" x14ac:dyDescent="0.3"/>
    <row r="160" spans="2:12" ht="14.4" customHeight="1" x14ac:dyDescent="0.3"/>
    <row r="161" spans="2:13" ht="14.4" customHeight="1" x14ac:dyDescent="0.3"/>
    <row r="162" spans="2:13" ht="14.4" customHeight="1" x14ac:dyDescent="0.3"/>
    <row r="163" spans="2:13" ht="14.4" customHeight="1" x14ac:dyDescent="0.3"/>
    <row r="164" spans="2:13" ht="14.4" customHeight="1" x14ac:dyDescent="0.3"/>
    <row r="165" spans="2:13" ht="14.4" customHeight="1" x14ac:dyDescent="0.3"/>
    <row r="166" spans="2:13" ht="37.200000000000003" customHeight="1" x14ac:dyDescent="0.3">
      <c r="C166" s="46" t="str">
        <f>'Get Pivot'!H49</f>
        <v>82% of adults in Great Britain support banning names of sweets, cartoons and bright colours on vape packaging, with 5% opposed.</v>
      </c>
      <c r="D166" s="46"/>
      <c r="E166" s="46"/>
      <c r="F166" s="46"/>
      <c r="G166" s="46"/>
      <c r="H166" s="46"/>
      <c r="I166" s="46"/>
      <c r="J166" s="46"/>
      <c r="K166" s="46"/>
      <c r="L166" s="46"/>
    </row>
    <row r="167" spans="2:13" ht="14.4" customHeight="1" x14ac:dyDescent="0.3">
      <c r="C167" s="9"/>
      <c r="D167" s="9"/>
      <c r="E167" s="9"/>
      <c r="F167" s="9"/>
      <c r="G167" s="9"/>
      <c r="H167" s="9"/>
      <c r="I167" s="9"/>
      <c r="J167" s="9"/>
      <c r="K167" s="9"/>
      <c r="L167" s="9"/>
    </row>
    <row r="168" spans="2:13" ht="14.4" customHeight="1" x14ac:dyDescent="0.3">
      <c r="C168" s="9"/>
      <c r="D168" s="9"/>
      <c r="E168" s="9"/>
      <c r="F168" s="9"/>
      <c r="G168" s="9"/>
      <c r="H168" s="9"/>
      <c r="I168" s="9"/>
      <c r="J168" s="9"/>
      <c r="K168" s="9"/>
      <c r="L168" s="9"/>
    </row>
    <row r="169" spans="2:13" ht="14.4" customHeight="1" x14ac:dyDescent="0.3">
      <c r="D169" s="9"/>
      <c r="E169" s="9"/>
      <c r="F169" s="9"/>
      <c r="G169" s="9"/>
      <c r="H169" s="9"/>
      <c r="I169" s="9"/>
      <c r="J169" s="9"/>
      <c r="K169" s="9"/>
      <c r="L169" s="9"/>
      <c r="M169" s="9"/>
    </row>
    <row r="170" spans="2:13" ht="14.4" customHeight="1" x14ac:dyDescent="0.3">
      <c r="B170" s="14" t="s">
        <v>255</v>
      </c>
    </row>
    <row r="171" spans="2:13" ht="14.4" customHeight="1" x14ac:dyDescent="0.3"/>
    <row r="172" spans="2:13" ht="14.4" customHeight="1" x14ac:dyDescent="0.3"/>
    <row r="173" spans="2:13" ht="14.4" customHeight="1" x14ac:dyDescent="0.3"/>
    <row r="174" spans="2:13" ht="14.4" customHeight="1" x14ac:dyDescent="0.3"/>
    <row r="175" spans="2:13" ht="14.4" customHeight="1" x14ac:dyDescent="0.3"/>
    <row r="176" spans="2:13" ht="14.4" customHeight="1" x14ac:dyDescent="0.3"/>
    <row r="177" spans="2:12" ht="14.4" customHeight="1" x14ac:dyDescent="0.3"/>
    <row r="178" spans="2:12" ht="14.4" customHeight="1" x14ac:dyDescent="0.3"/>
    <row r="179" spans="2:12" ht="14.4" customHeight="1" x14ac:dyDescent="0.3"/>
    <row r="180" spans="2:12" ht="14.4" customHeight="1" x14ac:dyDescent="0.3"/>
    <row r="181" spans="2:12" ht="68.400000000000006" customHeight="1" x14ac:dyDescent="0.3">
      <c r="C181" s="49" t="str">
        <f>'Get Pivot'!H50</f>
        <v>81% of adults in Great Britain support a ban on point of sale promotion of vapes, with 5% opposed. Point of sale promotion includes at the till, in store and as people enter shops. In 2024 72% of British 11-17 year olds who are aware of vapes reported seeing them promoted, most frequently in shops. [3]</v>
      </c>
      <c r="D181" s="49"/>
      <c r="E181" s="49"/>
      <c r="F181" s="49"/>
      <c r="G181" s="49"/>
      <c r="H181" s="49"/>
      <c r="I181" s="49"/>
      <c r="J181" s="49"/>
      <c r="K181" s="49"/>
      <c r="L181" s="49"/>
    </row>
    <row r="182" spans="2:12" ht="14.4" customHeight="1" x14ac:dyDescent="0.3">
      <c r="C182" s="27"/>
      <c r="D182" s="27"/>
      <c r="E182" s="27"/>
      <c r="F182" s="27"/>
      <c r="G182" s="27"/>
      <c r="H182" s="27"/>
      <c r="I182" s="27"/>
      <c r="J182" s="27"/>
      <c r="K182" s="27"/>
      <c r="L182" s="27"/>
    </row>
    <row r="183" spans="2:12" ht="14.4" customHeight="1" x14ac:dyDescent="0.3">
      <c r="C183" s="27"/>
      <c r="D183" s="27"/>
      <c r="E183" s="27"/>
      <c r="F183" s="27"/>
      <c r="G183" s="27"/>
      <c r="H183" s="27"/>
      <c r="I183" s="27"/>
      <c r="J183" s="27"/>
      <c r="K183" s="27"/>
      <c r="L183" s="27"/>
    </row>
    <row r="184" spans="2:12" ht="21" x14ac:dyDescent="0.4">
      <c r="B184" s="44" t="s">
        <v>279</v>
      </c>
      <c r="C184" s="27"/>
      <c r="D184" s="27"/>
      <c r="E184" s="27"/>
      <c r="F184" s="27"/>
      <c r="G184" s="27"/>
      <c r="H184" s="27"/>
      <c r="I184" s="27"/>
      <c r="J184" s="27"/>
      <c r="K184" s="27"/>
      <c r="L184" s="27"/>
    </row>
    <row r="185" spans="2:12" ht="14.4" customHeight="1" x14ac:dyDescent="0.3">
      <c r="C185" s="9"/>
      <c r="D185" s="9"/>
      <c r="E185" s="9"/>
      <c r="F185" s="9"/>
      <c r="G185" s="9"/>
      <c r="H185" s="9"/>
      <c r="I185" s="9"/>
      <c r="J185" s="9"/>
      <c r="K185" s="9"/>
      <c r="L185" s="9"/>
    </row>
    <row r="186" spans="2:12" ht="14.4" customHeight="1" x14ac:dyDescent="0.3">
      <c r="B186" s="14" t="s">
        <v>282</v>
      </c>
      <c r="D186" s="14"/>
      <c r="E186" s="14"/>
      <c r="F186" s="14"/>
      <c r="G186" s="14"/>
    </row>
    <row r="187" spans="2:12" ht="14.4" customHeight="1" x14ac:dyDescent="0.3"/>
    <row r="188" spans="2:12" ht="14.4" customHeight="1" x14ac:dyDescent="0.3"/>
    <row r="189" spans="2:12" ht="14.4" customHeight="1" x14ac:dyDescent="0.3"/>
    <row r="190" spans="2:12" ht="14.4" customHeight="1" x14ac:dyDescent="0.3"/>
    <row r="191" spans="2:12" ht="14.4" customHeight="1" x14ac:dyDescent="0.3"/>
    <row r="192" spans="2:12" ht="14.4" customHeight="1" x14ac:dyDescent="0.3"/>
    <row r="193" spans="2:12" ht="14.4" customHeight="1" x14ac:dyDescent="0.3"/>
    <row r="194" spans="2:12" ht="14.4" customHeight="1" x14ac:dyDescent="0.3"/>
    <row r="195" spans="2:12" ht="14.4" customHeight="1" x14ac:dyDescent="0.3"/>
    <row r="196" spans="2:12" ht="14.4" customHeight="1" x14ac:dyDescent="0.3"/>
    <row r="197" spans="2:12" ht="51.6" customHeight="1" x14ac:dyDescent="0.3">
      <c r="C197" s="49" t="str">
        <f>'Get Pivot'!H53</f>
        <v>There is overwhelming support in Great Britain for requiring people giving evidence to government to be required to declare who they are funded by (88%, with just 1% opposed).</v>
      </c>
      <c r="D197" s="49"/>
      <c r="E197" s="49"/>
      <c r="F197" s="49"/>
      <c r="G197" s="49"/>
      <c r="H197" s="49"/>
      <c r="I197" s="49"/>
      <c r="J197" s="49"/>
      <c r="K197" s="49"/>
      <c r="L197" s="49"/>
    </row>
    <row r="198" spans="2:12" ht="14.4" customHeight="1" x14ac:dyDescent="0.3">
      <c r="C198" s="9"/>
      <c r="D198" s="9"/>
      <c r="E198" s="9"/>
      <c r="F198" s="9"/>
      <c r="G198" s="9"/>
      <c r="H198" s="9"/>
      <c r="I198" s="9"/>
      <c r="J198" s="9"/>
      <c r="K198" s="9"/>
      <c r="L198" s="9"/>
    </row>
    <row r="199" spans="2:12" ht="14.4" customHeight="1" x14ac:dyDescent="0.3">
      <c r="B199" s="14" t="s">
        <v>278</v>
      </c>
      <c r="D199" s="14"/>
      <c r="E199" s="14"/>
      <c r="F199" s="14"/>
      <c r="G199" s="14"/>
    </row>
    <row r="200" spans="2:12" ht="14.4" customHeight="1" x14ac:dyDescent="0.3"/>
    <row r="201" spans="2:12" ht="14.4" customHeight="1" x14ac:dyDescent="0.3"/>
    <row r="202" spans="2:12" ht="14.4" customHeight="1" x14ac:dyDescent="0.3"/>
    <row r="203" spans="2:12" ht="14.4" customHeight="1" x14ac:dyDescent="0.3"/>
    <row r="204" spans="2:12" ht="14.4" customHeight="1" x14ac:dyDescent="0.3"/>
    <row r="205" spans="2:12" ht="14.4" customHeight="1" x14ac:dyDescent="0.3"/>
    <row r="206" spans="2:12" ht="14.4" customHeight="1" x14ac:dyDescent="0.3"/>
    <row r="207" spans="2:12" ht="14.4" customHeight="1" x14ac:dyDescent="0.3"/>
    <row r="208" spans="2:12" ht="14.4" customHeight="1" x14ac:dyDescent="0.3"/>
    <row r="209" spans="2:12" ht="14.4" customHeight="1" x14ac:dyDescent="0.3"/>
    <row r="210" spans="2:12" ht="34.799999999999997" customHeight="1" x14ac:dyDescent="0.3">
      <c r="C210" s="49" t="str">
        <f>'Get Pivot'!H54</f>
        <v>78% of adults in want the government to be protected from the influence of the tobacco industry and its representatives, with 2% opposed.</v>
      </c>
      <c r="D210" s="49"/>
      <c r="E210" s="49"/>
      <c r="F210" s="49"/>
      <c r="G210" s="49"/>
      <c r="H210" s="49"/>
      <c r="I210" s="49"/>
      <c r="J210" s="49"/>
      <c r="K210" s="49"/>
      <c r="L210" s="49"/>
    </row>
    <row r="211" spans="2:12" ht="14.4" customHeight="1" x14ac:dyDescent="0.3">
      <c r="C211" s="27"/>
      <c r="D211" s="27"/>
      <c r="E211" s="27"/>
      <c r="F211" s="27"/>
      <c r="G211" s="27"/>
      <c r="H211" s="27"/>
      <c r="I211" s="27"/>
      <c r="J211" s="27"/>
      <c r="K211" s="27"/>
      <c r="L211" s="27"/>
    </row>
    <row r="212" spans="2:12" ht="21" x14ac:dyDescent="0.4">
      <c r="B212" s="44" t="s">
        <v>280</v>
      </c>
      <c r="C212" s="9"/>
      <c r="D212" s="9"/>
      <c r="E212" s="9"/>
      <c r="F212" s="9"/>
      <c r="G212" s="9"/>
      <c r="H212" s="9"/>
      <c r="I212" s="9"/>
      <c r="J212" s="9"/>
      <c r="K212" s="9"/>
      <c r="L212" s="9"/>
    </row>
    <row r="213" spans="2:12" ht="14.4" customHeight="1" x14ac:dyDescent="0.3">
      <c r="C213" s="9"/>
      <c r="D213" s="9"/>
      <c r="E213" s="9"/>
      <c r="F213" s="9"/>
      <c r="G213" s="9"/>
      <c r="H213" s="9"/>
      <c r="I213" s="9"/>
      <c r="J213" s="9"/>
      <c r="K213" s="9"/>
      <c r="L213" s="9"/>
    </row>
    <row r="214" spans="2:12" ht="14.4" customHeight="1" x14ac:dyDescent="0.3">
      <c r="B214" s="14" t="s">
        <v>222</v>
      </c>
      <c r="C214" s="9"/>
      <c r="D214" s="9"/>
      <c r="E214" s="9"/>
      <c r="F214" s="9"/>
      <c r="G214" s="9"/>
      <c r="H214" s="9"/>
      <c r="I214" s="9"/>
      <c r="J214" s="9"/>
      <c r="K214" s="9"/>
      <c r="L214" s="9"/>
    </row>
    <row r="215" spans="2:12" ht="14.4" customHeight="1" x14ac:dyDescent="0.3">
      <c r="C215" s="9"/>
      <c r="D215" s="9"/>
      <c r="E215" s="9"/>
      <c r="F215" s="9"/>
      <c r="G215" s="9"/>
      <c r="H215" s="9"/>
      <c r="I215" s="9"/>
      <c r="J215" s="9"/>
      <c r="K215" s="9"/>
      <c r="L215" s="9"/>
    </row>
    <row r="216" spans="2:12" ht="14.4" customHeight="1" x14ac:dyDescent="0.3">
      <c r="C216" s="54" t="str">
        <f>'Get Pivot'!H61</f>
        <v>Opinions in Great Britain about smoking bans in different locations</v>
      </c>
      <c r="D216" s="54"/>
      <c r="E216" s="54"/>
      <c r="F216" s="54"/>
      <c r="G216" s="54"/>
      <c r="H216" s="54"/>
      <c r="I216" s="54"/>
      <c r="J216" s="54"/>
      <c r="K216" s="54"/>
      <c r="L216" s="9"/>
    </row>
    <row r="217" spans="2:12" ht="14.4" customHeight="1" x14ac:dyDescent="0.3">
      <c r="C217" s="9"/>
      <c r="D217" s="9"/>
      <c r="E217" s="9"/>
      <c r="F217" s="9"/>
      <c r="G217" s="9"/>
      <c r="H217" s="9"/>
      <c r="I217" s="9"/>
      <c r="J217" s="9"/>
      <c r="K217" s="9"/>
      <c r="L217" s="9"/>
    </row>
    <row r="218" spans="2:12" ht="14.4" customHeight="1" x14ac:dyDescent="0.3">
      <c r="C218" s="9"/>
      <c r="D218" s="9"/>
      <c r="E218" s="9"/>
      <c r="F218" s="9"/>
      <c r="G218" s="9"/>
      <c r="H218" s="9"/>
      <c r="I218" s="9"/>
      <c r="J218" s="9"/>
      <c r="K218" s="9"/>
      <c r="L218" s="9"/>
    </row>
    <row r="219" spans="2:12" ht="14.4" customHeight="1" x14ac:dyDescent="0.3">
      <c r="C219" s="9"/>
      <c r="D219" s="9"/>
      <c r="E219" s="9"/>
      <c r="F219" s="9"/>
      <c r="G219" s="9"/>
      <c r="H219" s="9"/>
      <c r="I219" s="9"/>
      <c r="J219" s="9"/>
      <c r="K219" s="9"/>
      <c r="L219" s="9"/>
    </row>
    <row r="220" spans="2:12" ht="51" customHeight="1" x14ac:dyDescent="0.3">
      <c r="C220" s="9"/>
      <c r="D220" s="9"/>
      <c r="E220" s="9"/>
      <c r="F220" s="9"/>
      <c r="G220" s="9"/>
      <c r="H220" s="9"/>
      <c r="I220" s="9"/>
      <c r="J220" s="9"/>
      <c r="K220" s="9"/>
      <c r="L220" s="9"/>
    </row>
    <row r="221" spans="2:12" ht="14.4" customHeight="1" x14ac:dyDescent="0.3">
      <c r="C221" s="9"/>
      <c r="D221" s="9"/>
      <c r="E221" s="9"/>
      <c r="F221" s="9"/>
      <c r="G221" s="9"/>
      <c r="H221" s="9"/>
      <c r="I221" s="9"/>
      <c r="J221" s="9"/>
      <c r="K221" s="9"/>
      <c r="L221" s="9"/>
    </row>
    <row r="222" spans="2:12" ht="14.4" customHeight="1" x14ac:dyDescent="0.3">
      <c r="C222" s="9"/>
      <c r="D222" s="9"/>
      <c r="E222" s="9"/>
      <c r="F222" s="9"/>
      <c r="G222" s="9"/>
      <c r="H222" s="9"/>
      <c r="I222" s="9"/>
      <c r="J222" s="9"/>
      <c r="K222" s="9"/>
      <c r="L222" s="9"/>
    </row>
    <row r="223" spans="2:12" ht="24" customHeight="1" x14ac:dyDescent="0.3">
      <c r="C223" s="9"/>
      <c r="D223" s="9"/>
      <c r="E223" s="9"/>
      <c r="F223" s="9"/>
      <c r="G223" s="9"/>
      <c r="H223" s="9"/>
      <c r="I223" s="9"/>
      <c r="J223" s="9"/>
      <c r="K223" s="9"/>
      <c r="L223" s="9"/>
    </row>
    <row r="224" spans="2:12" ht="14.4" customHeight="1" x14ac:dyDescent="0.3">
      <c r="C224" s="9"/>
      <c r="D224" s="9"/>
      <c r="E224" s="9"/>
      <c r="F224" s="9"/>
      <c r="G224" s="9"/>
      <c r="H224" s="9"/>
      <c r="I224" s="9"/>
      <c r="J224" s="9"/>
      <c r="K224" s="9"/>
      <c r="L224" s="9"/>
    </row>
    <row r="225" spans="3:12" ht="14.4" customHeight="1" x14ac:dyDescent="0.3">
      <c r="C225" s="9"/>
      <c r="D225" s="9"/>
      <c r="E225" s="9"/>
      <c r="F225" s="9"/>
      <c r="G225" s="9"/>
      <c r="H225" s="9"/>
      <c r="I225" s="9"/>
      <c r="J225" s="9"/>
      <c r="K225" s="9"/>
      <c r="L225" s="9"/>
    </row>
    <row r="226" spans="3:12" ht="14.4" customHeight="1" x14ac:dyDescent="0.3">
      <c r="C226" s="9"/>
      <c r="D226" s="9"/>
      <c r="E226" s="9"/>
      <c r="F226" s="9"/>
      <c r="G226" s="9"/>
      <c r="H226" s="9"/>
      <c r="I226" s="9"/>
      <c r="J226" s="9"/>
      <c r="K226" s="9"/>
      <c r="L226" s="9"/>
    </row>
    <row r="227" spans="3:12" ht="14.4" customHeight="1" x14ac:dyDescent="0.3">
      <c r="C227" s="9"/>
      <c r="D227" s="9"/>
      <c r="E227" s="9"/>
      <c r="F227" s="9"/>
      <c r="G227" s="9"/>
      <c r="H227" s="9"/>
      <c r="I227" s="9"/>
      <c r="J227" s="9"/>
      <c r="K227" s="9"/>
      <c r="L227" s="9"/>
    </row>
    <row r="228" spans="3:12" ht="51.6" customHeight="1" x14ac:dyDescent="0.3">
      <c r="C228" s="9"/>
      <c r="D228" s="9"/>
      <c r="E228" s="9"/>
      <c r="F228" s="9"/>
      <c r="G228" s="9"/>
      <c r="H228" s="9"/>
      <c r="I228" s="9"/>
      <c r="J228" s="9"/>
      <c r="K228" s="9"/>
      <c r="L228" s="9"/>
    </row>
    <row r="229" spans="3:12" ht="14.4" customHeight="1" x14ac:dyDescent="0.3">
      <c r="C229" s="9"/>
      <c r="D229" s="9"/>
      <c r="E229" s="9"/>
      <c r="F229" s="9"/>
      <c r="G229" s="9"/>
      <c r="H229" s="9"/>
      <c r="I229" s="9"/>
      <c r="J229" s="9"/>
      <c r="K229" s="9"/>
      <c r="L229" s="9"/>
    </row>
    <row r="230" spans="3:12" ht="15.6" x14ac:dyDescent="0.3">
      <c r="C230" s="9"/>
      <c r="D230" s="9"/>
      <c r="E230" s="9"/>
      <c r="F230" s="9"/>
      <c r="G230" s="9"/>
      <c r="H230" s="9"/>
      <c r="I230" s="9"/>
      <c r="J230" s="9"/>
      <c r="K230" s="9"/>
      <c r="L230" s="9"/>
    </row>
    <row r="231" spans="3:12" ht="27.6" customHeight="1" x14ac:dyDescent="0.3">
      <c r="C231" s="9"/>
      <c r="D231" s="9"/>
      <c r="E231" s="9"/>
      <c r="F231" s="9"/>
      <c r="G231" s="9"/>
      <c r="H231" s="9"/>
      <c r="I231" s="9"/>
      <c r="J231" s="9"/>
      <c r="K231" s="9"/>
      <c r="L231" s="9"/>
    </row>
    <row r="232" spans="3:12" ht="15.6" x14ac:dyDescent="0.3">
      <c r="C232" s="9"/>
      <c r="D232" s="9"/>
      <c r="E232" s="9"/>
      <c r="F232" s="9"/>
      <c r="G232" s="9"/>
      <c r="H232" s="9"/>
      <c r="I232" s="9"/>
      <c r="J232" s="9"/>
      <c r="K232" s="9"/>
      <c r="L232" s="9"/>
    </row>
    <row r="233" spans="3:12" ht="15.6" x14ac:dyDescent="0.3">
      <c r="C233" s="9"/>
      <c r="D233" s="9"/>
      <c r="E233" s="9"/>
      <c r="F233" s="9"/>
      <c r="G233" s="9"/>
      <c r="H233" s="9"/>
      <c r="I233" s="9"/>
      <c r="J233" s="9"/>
      <c r="K233" s="9"/>
      <c r="L233" s="9"/>
    </row>
    <row r="234" spans="3:12" ht="55.2" customHeight="1" x14ac:dyDescent="0.3">
      <c r="C234" s="46" t="str">
        <f>'Get Pivot'!H63</f>
        <v>There is majority support in Great Britain for banning smoking in a range of outdoor areas. The highest level of support, 81%, is for a smoking ban in all public transport waiting areas. Previous years show that there are also high levels of support for banning smoking at sports stadiums, childrens' sports and play areas, beaches and parks.</v>
      </c>
      <c r="D234" s="46"/>
      <c r="E234" s="46"/>
      <c r="F234" s="46"/>
      <c r="G234" s="46"/>
      <c r="H234" s="46"/>
      <c r="I234" s="46"/>
      <c r="J234" s="46"/>
      <c r="K234" s="46"/>
      <c r="L234" s="46"/>
    </row>
    <row r="235" spans="3:12" x14ac:dyDescent="0.3">
      <c r="C235" s="46"/>
      <c r="D235" s="46"/>
      <c r="E235" s="46"/>
      <c r="F235" s="46"/>
      <c r="G235" s="46"/>
      <c r="H235" s="46"/>
      <c r="I235" s="46"/>
      <c r="J235" s="46"/>
      <c r="K235" s="46"/>
      <c r="L235" s="46"/>
    </row>
    <row r="236" spans="3:12" x14ac:dyDescent="0.3">
      <c r="C236" s="46"/>
      <c r="D236" s="46"/>
      <c r="E236" s="46"/>
      <c r="F236" s="46"/>
      <c r="G236" s="46"/>
      <c r="H236" s="46"/>
      <c r="I236" s="46"/>
      <c r="J236" s="46"/>
      <c r="K236" s="46"/>
      <c r="L236" s="46"/>
    </row>
    <row r="237" spans="3:12" ht="35.4" customHeight="1" x14ac:dyDescent="0.3">
      <c r="C237" s="9"/>
      <c r="D237" s="9"/>
      <c r="E237" s="9"/>
      <c r="F237" s="9"/>
      <c r="G237" s="9"/>
      <c r="H237" s="9"/>
      <c r="I237" s="9"/>
      <c r="J237" s="9"/>
      <c r="K237" s="9"/>
      <c r="L237" s="9"/>
    </row>
    <row r="238" spans="3:12" x14ac:dyDescent="0.3">
      <c r="C238" s="47" t="s">
        <v>220</v>
      </c>
      <c r="D238" s="47"/>
      <c r="E238" s="47"/>
      <c r="F238" s="47"/>
      <c r="G238" s="47"/>
      <c r="H238" s="47"/>
      <c r="I238" s="47"/>
      <c r="J238" s="47"/>
      <c r="K238" s="47"/>
      <c r="L238" s="47"/>
    </row>
    <row r="240" spans="3:12" x14ac:dyDescent="0.3">
      <c r="C240" s="6" t="s">
        <v>21</v>
      </c>
      <c r="D240" s="30"/>
      <c r="E240" s="30"/>
      <c r="F240" s="30"/>
      <c r="G240" s="30"/>
      <c r="H240" s="30"/>
      <c r="I240" s="30"/>
      <c r="J240" s="30"/>
      <c r="K240" s="30"/>
      <c r="L240" s="30"/>
    </row>
    <row r="241" spans="2:12" x14ac:dyDescent="0.3">
      <c r="D241" s="30"/>
      <c r="E241" s="30"/>
      <c r="F241" s="30"/>
      <c r="G241" s="30"/>
      <c r="H241" s="30"/>
      <c r="I241" s="30"/>
      <c r="J241" s="30"/>
      <c r="K241" s="30"/>
      <c r="L241" s="30"/>
    </row>
    <row r="242" spans="2:12" ht="52.2" customHeight="1" x14ac:dyDescent="0.3">
      <c r="B242" s="29">
        <v>1</v>
      </c>
      <c r="C242" s="48" t="str">
        <f>'Get Pivot'!H8</f>
        <v>All figures, unless otherwise stated, are from ASH Smokefree Great Britain Survey 2024. The total sample size was 13,266 adults in GB and 11,018 for England. The unweighted sample size for Great Britain was 13,266 . Fieldwork was undertaken between 29th February 2024 and 18th March 2024. The survey is carried out online. The figures have been weighted and are representative of all adults in England (aged 18+).</v>
      </c>
      <c r="D242" s="48"/>
      <c r="E242" s="48"/>
      <c r="F242" s="48"/>
      <c r="G242" s="48"/>
      <c r="H242" s="48"/>
      <c r="I242" s="48"/>
      <c r="J242" s="48"/>
      <c r="K242" s="48"/>
      <c r="L242" s="48"/>
    </row>
    <row r="243" spans="2:12" ht="15.6" customHeight="1" x14ac:dyDescent="0.3">
      <c r="B243" s="29"/>
      <c r="C243" s="53" t="s">
        <v>225</v>
      </c>
      <c r="D243" s="53"/>
      <c r="E243" s="53"/>
      <c r="F243" s="53"/>
      <c r="G243" s="53"/>
      <c r="H243" s="53"/>
      <c r="I243" s="53"/>
      <c r="J243" s="53"/>
      <c r="K243" s="53"/>
      <c r="L243" s="53"/>
    </row>
    <row r="245" spans="2:12" ht="28.2" customHeight="1" x14ac:dyDescent="0.3">
      <c r="B245" s="29">
        <v>2</v>
      </c>
      <c r="C245" s="48" t="s">
        <v>223</v>
      </c>
      <c r="D245" s="48"/>
      <c r="E245" s="48"/>
      <c r="F245" s="48"/>
      <c r="G245" s="48"/>
      <c r="H245" s="48"/>
      <c r="I245" s="48"/>
      <c r="J245" s="48"/>
      <c r="K245" s="48"/>
      <c r="L245" s="48"/>
    </row>
    <row r="246" spans="2:12" x14ac:dyDescent="0.3">
      <c r="C246" s="31" t="s">
        <v>224</v>
      </c>
    </row>
    <row r="248" spans="2:12" ht="51.6" customHeight="1" x14ac:dyDescent="0.3">
      <c r="B248" s="28">
        <v>3</v>
      </c>
      <c r="C248" s="48" t="s">
        <v>272</v>
      </c>
      <c r="D248" s="48"/>
      <c r="E248" s="48"/>
      <c r="F248" s="48"/>
      <c r="G248" s="48"/>
      <c r="H248" s="48"/>
      <c r="I248" s="48"/>
      <c r="J248" s="48"/>
      <c r="K248" s="48"/>
      <c r="L248" s="48"/>
    </row>
    <row r="249" spans="2:12" x14ac:dyDescent="0.3">
      <c r="C249" s="31" t="s">
        <v>273</v>
      </c>
    </row>
    <row r="250" spans="2:12" x14ac:dyDescent="0.3">
      <c r="C250" s="31"/>
    </row>
    <row r="251" spans="2:12" ht="16.2" x14ac:dyDescent="0.3">
      <c r="B251" s="28"/>
    </row>
  </sheetData>
  <sheetProtection algorithmName="SHA-512" hashValue="FiNxDUD5PQv+ZKcw3oFDdmJmufzPzEaWknORwn4QqulvtwTum/HX7po6tjQgwynGyQj5ZXjm2jBQFZgvqHjYTg==" saltValue="+Zru+YnxMKhKpiRTzy2NsQ==" spinCount="100000" sheet="1" selectLockedCells="1" selectUnlockedCells="1"/>
  <mergeCells count="25">
    <mergeCell ref="C105:L105"/>
    <mergeCell ref="C210:L210"/>
    <mergeCell ref="C248:L248"/>
    <mergeCell ref="C245:L245"/>
    <mergeCell ref="C243:L243"/>
    <mergeCell ref="C135:L135"/>
    <mergeCell ref="C197:L197"/>
    <mergeCell ref="C216:K216"/>
    <mergeCell ref="C151:L151"/>
    <mergeCell ref="B3:H3"/>
    <mergeCell ref="C166:L166"/>
    <mergeCell ref="C238:L238"/>
    <mergeCell ref="C242:L242"/>
    <mergeCell ref="C120:L120"/>
    <mergeCell ref="C91:L91"/>
    <mergeCell ref="C181:L181"/>
    <mergeCell ref="B6:L6"/>
    <mergeCell ref="C8:L8"/>
    <mergeCell ref="C234:L236"/>
    <mergeCell ref="C10:L10"/>
    <mergeCell ref="C88:L88"/>
    <mergeCell ref="C78:L78"/>
    <mergeCell ref="C49:L49"/>
    <mergeCell ref="C62:L62"/>
    <mergeCell ref="C12:K14"/>
  </mergeCells>
  <hyperlinks>
    <hyperlink ref="C246" r:id="rId1" xr:uid="{5613B46D-594A-43EB-A7A9-A361392F330E}"/>
    <hyperlink ref="C249" r:id="rId2" xr:uid="{62F7E99A-B1D5-4576-9860-D485D33A6834}"/>
  </hyperlinks>
  <pageMargins left="0.7" right="0.7" top="0.75" bottom="0.75" header="0.3" footer="0.3"/>
  <pageSetup paperSize="9" scale="83" orientation="portrait" r:id="rId3"/>
  <headerFooter>
    <oddFooter>&amp;CASH Public Opinion Briefings Autumn 2024&amp;Rp&amp;P</oddFooter>
  </headerFooter>
  <rowBreaks count="6" manualBreakCount="6">
    <brk id="35" max="12" man="1"/>
    <brk id="64" max="12" man="1"/>
    <brk id="106" max="12" man="1"/>
    <brk id="136" max="12" man="1"/>
    <brk id="183" max="12" man="1"/>
    <brk id="211" max="12" man="1"/>
  </rowBreaks>
  <drawing r:id="rId4"/>
  <extLst>
    <ext xmlns:x14="http://schemas.microsoft.com/office/spreadsheetml/2009/9/main" uri="{A8765BA9-456A-4dab-B4F3-ACF838C121DE}">
      <x14:slicerList>
        <x14:slicer r:id="rId5"/>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CD114-222D-44C8-9597-7CC5F9CDB7B4}">
  <sheetPr codeName="Sheet4"/>
  <dimension ref="A1:I65"/>
  <sheetViews>
    <sheetView topLeftCell="A27" workbookViewId="0">
      <selection activeCell="A27" sqref="A27"/>
    </sheetView>
  </sheetViews>
  <sheetFormatPr defaultRowHeight="14.4" x14ac:dyDescent="0.3"/>
  <cols>
    <col min="1" max="1" width="43.88671875" style="3" customWidth="1"/>
    <col min="6" max="7" width="11.109375" customWidth="1"/>
    <col min="8" max="8" width="85.5546875" style="3" customWidth="1"/>
  </cols>
  <sheetData>
    <row r="1" spans="1:8" x14ac:dyDescent="0.3">
      <c r="A1" s="3" t="s">
        <v>17</v>
      </c>
      <c r="B1" t="str">
        <f>'Pivot 1'!A2</f>
        <v>Great Britain</v>
      </c>
      <c r="C1" t="str">
        <f>IF(OR(B1 = "England", B1 = "London", B1 = "Yorkshire and the Humber", B1 = "Great Britain"), B1, _xlfn.CONCAT("the ", B1))</f>
        <v>Great Britain</v>
      </c>
      <c r="H1" s="3" t="s">
        <v>18</v>
      </c>
    </row>
    <row r="3" spans="1:8" ht="28.8" x14ac:dyDescent="0.3">
      <c r="A3" s="3" t="s">
        <v>228</v>
      </c>
      <c r="F3" s="15" t="s">
        <v>20</v>
      </c>
      <c r="H3" s="3" t="str">
        <f>_xlfn.CONCAT("ASH Smokefree Survey 2024 ",CHAR(10),"Public Opinion in ",C1)</f>
        <v>ASH Smokefree Survey 2024 
Public Opinion in Great Britain</v>
      </c>
    </row>
    <row r="4" spans="1:8" ht="28.8" x14ac:dyDescent="0.3">
      <c r="A4" s="3" t="s">
        <v>227</v>
      </c>
      <c r="F4" s="15" t="s">
        <v>22</v>
      </c>
      <c r="H4" s="3" t="str">
        <f>_xlfn.CONCAT("In 2024, ",C1," supported government action to tackle tobacco")</f>
        <v>In 2024, Great Britain supported government action to tackle tobacco</v>
      </c>
    </row>
    <row r="5" spans="1:8" x14ac:dyDescent="0.3">
      <c r="F5" s="15"/>
    </row>
    <row r="6" spans="1:8" ht="43.2" x14ac:dyDescent="0.3">
      <c r="F6" s="15" t="s">
        <v>271</v>
      </c>
      <c r="H6" s="3" t="str">
        <f>H30</f>
        <v>79% of adults in Great Britain support current government action to limit smoking or think government should do more. Only 9% think the government is doing too much while 50% think the government should do more.</v>
      </c>
    </row>
    <row r="7" spans="1:8" ht="32.4" customHeight="1" x14ac:dyDescent="0.3">
      <c r="F7" s="15" t="s">
        <v>121</v>
      </c>
      <c r="H7" s="3" t="str">
        <f>_xlfn.CONCAT("Opinions over time in ", C1," about the government's level of activity to limit smoking")</f>
        <v>Opinions over time in Great Britain about the government's level of activity to limit smoking</v>
      </c>
    </row>
    <row r="8" spans="1:8" ht="59.4" customHeight="1" x14ac:dyDescent="0.3">
      <c r="F8" s="15" t="s">
        <v>34</v>
      </c>
      <c r="G8" s="26">
        <f>(GETPIVOTDATA("Sample Size",'Pivot 1'!$A$1))</f>
        <v>13266</v>
      </c>
      <c r="H8" s="3" t="str">
        <f>_xlfn.CONCAT("All figures, unless otherwise stated, are from ASH Smokefree Great Britain Survey 2024. The total sample size was 13,266 adults in GB and 11,018 for England. The unweighted sample size for ", C1, " was ", TEXT(G8,"#,##0_ ;-#,##0"), ". Fieldwork was undertaken between 29th February 2024 and 18th March 2024. The survey is carried out online. The figures have been weighted and are representative of all adults in England (aged 18+).")</f>
        <v>All figures, unless otherwise stated, are from ASH Smokefree Great Britain Survey 2024. The total sample size was 13,266 adults in GB and 11,018 for England. The unweighted sample size for Great Britain was 13,266 . Fieldwork was undertaken between 29th February 2024 and 18th March 2024. The survey is carried out online. The figures have been weighted and are representative of all adults in England (aged 18+).</v>
      </c>
    </row>
    <row r="9" spans="1:8" ht="14.4" customHeight="1" x14ac:dyDescent="0.3">
      <c r="F9" s="15"/>
      <c r="G9" s="16"/>
    </row>
    <row r="10" spans="1:8" ht="14.4" customHeight="1" x14ac:dyDescent="0.3">
      <c r="D10" s="17" t="s">
        <v>120</v>
      </c>
      <c r="F10" s="15"/>
      <c r="G10" s="16"/>
    </row>
    <row r="11" spans="1:8" ht="14.4" customHeight="1" x14ac:dyDescent="0.3">
      <c r="D11" t="s">
        <v>37</v>
      </c>
      <c r="E11" t="s">
        <v>38</v>
      </c>
      <c r="F11" s="15" t="s">
        <v>16</v>
      </c>
      <c r="G11" s="16" t="s">
        <v>39</v>
      </c>
    </row>
    <row r="12" spans="1:8" ht="14.4" customHeight="1" x14ac:dyDescent="0.3">
      <c r="C12">
        <v>2009</v>
      </c>
      <c r="D12" s="18">
        <f>(GETPIVOTDATA("TM2009",'Pivot 1'!$A$1))</f>
        <v>0.2</v>
      </c>
      <c r="E12" s="18">
        <f>(GETPIVOTDATA("AR2009",'Pivot 1'!$A$1))</f>
        <v>0.46</v>
      </c>
      <c r="F12" s="19">
        <f>(GETPIVOTDATA("NE2009",'Pivot 1'!$A$1))</f>
        <v>0.28999999999999998</v>
      </c>
      <c r="G12" s="20">
        <f>(GETPIVOTDATA("DK2009",'Pivot 1'!$A$1))</f>
        <v>0.04</v>
      </c>
    </row>
    <row r="13" spans="1:8" ht="14.4" customHeight="1" x14ac:dyDescent="0.3">
      <c r="C13">
        <v>2010</v>
      </c>
      <c r="D13" s="18">
        <f>(GETPIVOTDATA("TM2010",'Pivot 1'!$A$1))</f>
        <v>0.20479999999999998</v>
      </c>
      <c r="E13" s="18">
        <f>(GETPIVOTDATA("AR2010",'Pivot 1'!$A$1))</f>
        <v>0.4249</v>
      </c>
      <c r="F13" s="19">
        <f>(GETPIVOTDATA("NE2010",'Pivot 1'!$A$1))</f>
        <v>0.31969999999999998</v>
      </c>
      <c r="G13" s="20">
        <f>(GETPIVOTDATA("DK2010",'Pivot 1'!$A$1))</f>
        <v>5.0499999999999996E-2</v>
      </c>
    </row>
    <row r="14" spans="1:8" ht="14.4" customHeight="1" x14ac:dyDescent="0.3">
      <c r="C14">
        <v>2011</v>
      </c>
      <c r="D14" s="18">
        <f>(GETPIVOTDATA("TM2011",'Pivot 1'!$A$1))</f>
        <v>0.18480000000000002</v>
      </c>
      <c r="E14" s="18">
        <f>(GETPIVOTDATA("AR2011",'Pivot 1'!$A$1))</f>
        <v>0.38119999999999998</v>
      </c>
      <c r="F14" s="19">
        <f>(GETPIVOTDATA("NE2011",'Pivot 1'!$A$1))</f>
        <v>0.36040000000000005</v>
      </c>
      <c r="G14" s="20">
        <f>(GETPIVOTDATA("DK2011",'Pivot 1'!$A$1))</f>
        <v>7.3599999999999999E-2</v>
      </c>
    </row>
    <row r="15" spans="1:8" ht="14.4" customHeight="1" x14ac:dyDescent="0.3">
      <c r="C15">
        <v>2012</v>
      </c>
      <c r="D15" s="18">
        <f>(GETPIVOTDATA("TM2012",'Pivot 1'!$A$1))</f>
        <v>0.17609999999999998</v>
      </c>
      <c r="E15" s="18">
        <f>(GETPIVOTDATA("AR2012",'Pivot 1'!$A$1))</f>
        <v>0.3579</v>
      </c>
      <c r="F15" s="19">
        <f>(GETPIVOTDATA("NE2012",'Pivot 1'!$A$1))</f>
        <v>0.36869999999999997</v>
      </c>
      <c r="G15" s="20">
        <f>(GETPIVOTDATA("DK2012",'Pivot 1'!$A$1))</f>
        <v>9.7299999999999998E-2</v>
      </c>
    </row>
    <row r="16" spans="1:8" ht="14.4" customHeight="1" x14ac:dyDescent="0.3">
      <c r="C16">
        <v>2013</v>
      </c>
      <c r="D16" s="18">
        <f>(GETPIVOTDATA("TM2013",'Pivot 1'!$A$1))</f>
        <v>0.1439</v>
      </c>
      <c r="E16" s="18">
        <f>(GETPIVOTDATA("AR2013",'Pivot 1'!$A$1))</f>
        <v>0.37490000000000001</v>
      </c>
      <c r="F16" s="19">
        <f>(GETPIVOTDATA("NE2013",'Pivot 1'!$A$1))</f>
        <v>0.3821</v>
      </c>
      <c r="G16" s="20">
        <f>(GETPIVOTDATA("DK2013",'Pivot 1'!$A$1))</f>
        <v>9.9000000000000005E-2</v>
      </c>
    </row>
    <row r="17" spans="1:9" ht="14.4" customHeight="1" x14ac:dyDescent="0.3">
      <c r="C17">
        <v>2014</v>
      </c>
      <c r="D17" s="18">
        <f>(GETPIVOTDATA("TM2014",'Pivot 1'!$A$1))</f>
        <v>0.1147</v>
      </c>
      <c r="E17" s="18">
        <f>(GETPIVOTDATA("AR2014",'Pivot 1'!$A$1))</f>
        <v>0.33700000000000002</v>
      </c>
      <c r="F17" s="19">
        <f>(GETPIVOTDATA("NE2014",'Pivot 1'!$A$1))</f>
        <v>0.41970000000000002</v>
      </c>
      <c r="G17" s="20">
        <f>(GETPIVOTDATA("DK2014",'Pivot 1'!$A$1))</f>
        <v>0.12859999999999999</v>
      </c>
    </row>
    <row r="18" spans="1:9" ht="14.4" customHeight="1" x14ac:dyDescent="0.3">
      <c r="C18">
        <v>2015</v>
      </c>
      <c r="D18" s="18">
        <f>(GETPIVOTDATA("TM2015",'Pivot 1'!$A$1))</f>
        <v>0.14610000000000001</v>
      </c>
      <c r="E18" s="18">
        <f>(GETPIVOTDATA("AR2015",'Pivot 1'!$A$1))</f>
        <v>0.38219999999999998</v>
      </c>
      <c r="F18" s="19">
        <f>(GETPIVOTDATA("NE2015",'Pivot 1'!$A$1))</f>
        <v>0.36799999999999999</v>
      </c>
      <c r="G18" s="20">
        <f>(GETPIVOTDATA("DK2015",'Pivot 1'!$A$1))</f>
        <v>0.1037</v>
      </c>
    </row>
    <row r="19" spans="1:9" ht="14.4" customHeight="1" x14ac:dyDescent="0.3">
      <c r="C19">
        <v>2016</v>
      </c>
      <c r="D19" s="18">
        <f>(GETPIVOTDATA("TM2016",'Pivot 1'!$A$1))</f>
        <v>0.1133</v>
      </c>
      <c r="E19" s="18">
        <f>(GETPIVOTDATA("AR2016",'Pivot 1'!$A$1))</f>
        <v>0.3523</v>
      </c>
      <c r="F19" s="19">
        <f>(GETPIVOTDATA("NE2016",'Pivot 1'!$A$1))</f>
        <v>0.38650000000000001</v>
      </c>
      <c r="G19" s="20">
        <f>(GETPIVOTDATA("DK2016",'Pivot 1'!$A$1))</f>
        <v>0.14779999999999999</v>
      </c>
    </row>
    <row r="20" spans="1:9" ht="14.4" customHeight="1" x14ac:dyDescent="0.3">
      <c r="C20">
        <v>2017</v>
      </c>
      <c r="D20" s="18">
        <f>(GETPIVOTDATA("TM2017",'Pivot 1'!$A$1))</f>
        <v>0.1052</v>
      </c>
      <c r="E20" s="18">
        <f>(GETPIVOTDATA("AR2017",'Pivot 1'!$A$1))</f>
        <v>0.36969999999999997</v>
      </c>
      <c r="F20" s="19">
        <f>(GETPIVOTDATA("NE2017",'Pivot 1'!$A$1))</f>
        <v>0.39290000000000003</v>
      </c>
      <c r="G20" s="20">
        <f>(GETPIVOTDATA("DK2017",'Pivot 1'!$A$1))</f>
        <v>0.13220000000000001</v>
      </c>
      <c r="H20" s="22"/>
    </row>
    <row r="21" spans="1:9" ht="14.4" customHeight="1" x14ac:dyDescent="0.3">
      <c r="C21">
        <v>2018</v>
      </c>
      <c r="D21" s="18">
        <f>(GETPIVOTDATA("TM2018",'Pivot 1'!$A$1))</f>
        <v>8.4000000000000005E-2</v>
      </c>
      <c r="E21" s="18">
        <f>(GETPIVOTDATA("AR2018",'Pivot 1'!$A$1))</f>
        <v>0.35349999999999998</v>
      </c>
      <c r="F21" s="19">
        <f>(GETPIVOTDATA("NE2018",'Pivot 1'!$A$1))</f>
        <v>0.39269999999999999</v>
      </c>
      <c r="G21" s="20">
        <f>(GETPIVOTDATA("DK2018",'Pivot 1'!$A$1))</f>
        <v>0.16969999999999999</v>
      </c>
    </row>
    <row r="22" spans="1:9" ht="14.4" customHeight="1" x14ac:dyDescent="0.3">
      <c r="C22">
        <v>2019</v>
      </c>
      <c r="D22" s="18">
        <f>(GETPIVOTDATA("TM2019",'Pivot 1'!$A$1))</f>
        <v>7.4099999999999999E-2</v>
      </c>
      <c r="E22" s="18">
        <f>(GETPIVOTDATA("AR2019",'Pivot 1'!$A$1))</f>
        <v>0.30759999999999998</v>
      </c>
      <c r="F22" s="19">
        <f>(GETPIVOTDATA("NE2019",'Pivot 1'!$A$1))</f>
        <v>0.46129999999999999</v>
      </c>
      <c r="G22" s="20">
        <f>(GETPIVOTDATA("DK2019",'Pivot 1'!$A$1))</f>
        <v>0.157</v>
      </c>
    </row>
    <row r="23" spans="1:9" ht="14.4" customHeight="1" x14ac:dyDescent="0.3">
      <c r="C23">
        <v>2020</v>
      </c>
      <c r="D23" s="18">
        <f>(GETPIVOTDATA("TM2020",'Pivot 1'!$A$1))</f>
        <v>7.1300000000000002E-2</v>
      </c>
      <c r="E23" s="18">
        <f>(GETPIVOTDATA("AR2020",'Pivot 1'!$A$1))</f>
        <v>0.32819999999999999</v>
      </c>
      <c r="F23" s="19">
        <f>(GETPIVOTDATA("NE2020",'Pivot 1'!$A$1))</f>
        <v>0.44240000000000002</v>
      </c>
      <c r="G23" s="20">
        <f>(GETPIVOTDATA("DK2020",'Pivot 1'!$A$1))</f>
        <v>0.15820000000000001</v>
      </c>
    </row>
    <row r="24" spans="1:9" ht="14.4" customHeight="1" x14ac:dyDescent="0.3">
      <c r="C24">
        <v>2021</v>
      </c>
      <c r="D24" s="18">
        <f>(GETPIVOTDATA("TM2021",'Pivot 1'!$A$1))</f>
        <v>5.4699999999999999E-2</v>
      </c>
      <c r="E24" s="18">
        <f>(GETPIVOTDATA("AR2021",'Pivot 1'!$A$1))</f>
        <v>0.34420000000000001</v>
      </c>
      <c r="F24" s="19">
        <f>(GETPIVOTDATA("NE2021",'Pivot 1'!$A$1))</f>
        <v>0.44929999999999998</v>
      </c>
      <c r="G24" s="20">
        <f>(GETPIVOTDATA("DK2021",'Pivot 1'!$A$1))</f>
        <v>0.1517</v>
      </c>
    </row>
    <row r="25" spans="1:9" ht="14.4" customHeight="1" x14ac:dyDescent="0.3">
      <c r="C25">
        <v>2022</v>
      </c>
      <c r="D25" s="18">
        <f>(GETPIVOTDATA("TM2022",'Pivot 1'!$A$1))</f>
        <v>5.6899999999999999E-2</v>
      </c>
      <c r="E25" s="18">
        <f>(GETPIVOTDATA("AR2022",'Pivot 1'!$A$1))</f>
        <v>0.30409999999999998</v>
      </c>
      <c r="F25" s="19">
        <f>(GETPIVOTDATA("NE2022",'Pivot 1'!$A$1))</f>
        <v>0.4551</v>
      </c>
      <c r="G25" s="20">
        <f>(GETPIVOTDATA("DK2022",'Pivot 1'!$A$1))</f>
        <v>0.18390000000000001</v>
      </c>
    </row>
    <row r="26" spans="1:9" ht="14.4" customHeight="1" x14ac:dyDescent="0.3">
      <c r="C26">
        <v>2023</v>
      </c>
      <c r="D26" s="18">
        <f>(GETPIVOTDATA("TM2023",'Pivot 1'!$A$1))</f>
        <v>7.032265526714844E-2</v>
      </c>
      <c r="E26" s="18">
        <f>(GETPIVOTDATA("AR2023",'Pivot 1'!$A$1))</f>
        <v>0.2757</v>
      </c>
      <c r="F26" s="19">
        <f>(GETPIVOTDATA("NE2023",'Pivot 1'!$A$1))</f>
        <v>0.4919906881821271</v>
      </c>
      <c r="G26" s="20">
        <f>(GETPIVOTDATA("DK2023",'Pivot 1'!$A$1))</f>
        <v>0.16201580035471</v>
      </c>
    </row>
    <row r="27" spans="1:9" ht="14.4" customHeight="1" x14ac:dyDescent="0.3">
      <c r="C27">
        <v>2024</v>
      </c>
      <c r="D27" s="18">
        <f>(GETPIVOTDATA("TM2024",'Pivot 1'!$A$1))</f>
        <v>8.8999999999999996E-2</v>
      </c>
      <c r="E27" s="18">
        <f>(GETPIVOTDATA("AR2024",'Pivot 1'!$A$1))</f>
        <v>0.29149999999999998</v>
      </c>
      <c r="F27" s="19">
        <f>(GETPIVOTDATA("NE2024",'Pivot 1'!$A$1))</f>
        <v>0.50329999999999997</v>
      </c>
      <c r="G27" s="20">
        <f>(GETPIVOTDATA("DK2024",'Pivot 1'!$A$1))</f>
        <v>0.1162</v>
      </c>
    </row>
    <row r="28" spans="1:9" ht="14.4" customHeight="1" x14ac:dyDescent="0.3"/>
    <row r="29" spans="1:9" x14ac:dyDescent="0.3">
      <c r="A29" s="42" t="s">
        <v>261</v>
      </c>
    </row>
    <row r="30" spans="1:9" ht="41.25" customHeight="1" x14ac:dyDescent="0.3">
      <c r="A30" s="3" t="str">
        <f>_xlfn.CONCAT($B$1, " ", "how much the government is doing to limit smoking ")</f>
        <v xml:space="preserve">Great Britain how much the government is doing to limit smoking </v>
      </c>
      <c r="B30" s="1">
        <f>(GETPIVOTDATA("Sum of Gov't activities to limit smoking (Too much)",'Pivot 1'!$A$1))</f>
        <v>8.8999999999999996E-2</v>
      </c>
      <c r="C30" s="1">
        <f>(GETPIVOTDATA("Sum of Gov't activities to limit smoking (Not enough)",'Pivot 1'!$A$1))</f>
        <v>0.50329999999999997</v>
      </c>
      <c r="D30" s="5">
        <f>(GETPIVOTDATA("Sum of Gov't activities to limit smoking (About Right or Not Enough)",'Pivot 1'!$A$1))</f>
        <v>0.79479999999999995</v>
      </c>
      <c r="E30" t="s">
        <v>15</v>
      </c>
      <c r="F30" t="s">
        <v>16</v>
      </c>
      <c r="G30" t="s">
        <v>31</v>
      </c>
      <c r="H30" s="3" t="str">
        <f>_xlfn.CONCAT(TEXT(D30,"0%"), " of adults in ", C1, " support current government action to limit smoking or think government should do more. Only ", TEXT(B30,"0%"), " think the government is doing too much while ", TEXT(C30,"0%"), " think the government should do more.")</f>
        <v>79% of adults in Great Britain support current government action to limit smoking or think government should do more. Only 9% think the government is doing too much while 50% think the government should do more.</v>
      </c>
      <c r="I30" s="3"/>
    </row>
    <row r="31" spans="1:9" ht="14.4" customHeight="1" x14ac:dyDescent="0.3">
      <c r="B31" s="1"/>
      <c r="C31" s="1"/>
      <c r="D31" s="5"/>
      <c r="I31" s="3"/>
    </row>
    <row r="32" spans="1:9" ht="13.8" customHeight="1" x14ac:dyDescent="0.3">
      <c r="A32" s="42" t="s">
        <v>260</v>
      </c>
      <c r="B32" s="1"/>
      <c r="C32" s="1"/>
      <c r="D32" s="5"/>
      <c r="I32" s="3"/>
    </row>
    <row r="33" spans="1:8" x14ac:dyDescent="0.3">
      <c r="A33" s="3" t="str">
        <f>_xlfn.CONCAT($B$1, " ", "support for a smokefree generation")</f>
        <v>Great Britain support for a smokefree generation</v>
      </c>
      <c r="B33" s="1">
        <f>(GETPIVOTDATA("Sum of smokefree gen (Support)",'Pivot 1'!$A$1))</f>
        <v>0.78069999999999995</v>
      </c>
      <c r="C33" s="1">
        <f>(GETPIVOTDATA("Sum of smokefree gen (Oppose)",'Pivot 1'!$A$1))</f>
        <v>6.9699999999999998E-2</v>
      </c>
      <c r="D33" s="5"/>
      <c r="E33" t="s">
        <v>5</v>
      </c>
      <c r="F33" t="s">
        <v>6</v>
      </c>
    </row>
    <row r="34" spans="1:8" ht="43.2" x14ac:dyDescent="0.3">
      <c r="A34" s="3" t="str">
        <f>_xlfn.CONCAT($B$1, " ", "support for a goal to make Britain a country where no one smokes")</f>
        <v>Great Britain support for a goal to make Britain a country where no one smokes</v>
      </c>
      <c r="B34" s="1">
        <f>(GETPIVOTDATA("Sum of GB noone smokes (Support)",'Pivot 1'!$A$1))</f>
        <v>0.73170000000000002</v>
      </c>
      <c r="C34" s="1">
        <f>(GETPIVOTDATA("Sum of GB noone smokes (Oppose)",'Pivot 1'!$A$1))</f>
        <v>0.1017</v>
      </c>
      <c r="D34" s="5"/>
      <c r="E34" t="s">
        <v>5</v>
      </c>
      <c r="F34" t="s">
        <v>6</v>
      </c>
      <c r="H34" s="8" t="str">
        <f>_xlfn.CONCAT(TEXT(B33,"0%")," of adults in ",C1," support the principle of creating a smokefree generation with just ",TEXT(C33,"0%")," opposed. Similarly, ",TEXT(B34,"0%")," of adults in ",C1," support a goal to make Britain a country where no one smokes, with only ",TEXT(C34,"0%")," opposed.[1]")</f>
        <v>78% of adults in Great Britain support the principle of creating a smokefree generation with just 7% opposed. Similarly, 73% of adults in Great Britain support a goal to make Britain a country where no one smokes, with only 10% opposed.[1]</v>
      </c>
    </row>
    <row r="35" spans="1:8" x14ac:dyDescent="0.3">
      <c r="B35" s="1"/>
      <c r="C35" s="1"/>
      <c r="D35" s="5"/>
      <c r="H35" s="8"/>
    </row>
    <row r="36" spans="1:8" x14ac:dyDescent="0.3">
      <c r="A36" s="42" t="s">
        <v>262</v>
      </c>
      <c r="B36" s="1"/>
      <c r="C36" s="1"/>
      <c r="D36" s="5"/>
      <c r="H36" s="8"/>
    </row>
    <row r="37" spans="1:8" ht="57.6" x14ac:dyDescent="0.3">
      <c r="A37" s="3" t="str">
        <f>_xlfn.CONCAT($B$1," ","support for raising the age of sale for tobacco for those born in 2009 or later by one year, every year, so it will never be legal to sell them tobacco")</f>
        <v>Great Britain support for raising the age of sale for tobacco for those born in 2009 or later by one year, every year, so it will never be legal to sell them tobacco</v>
      </c>
      <c r="B37" s="1">
        <f>(GETPIVOTDATA("Sum of ageup (Support)",'Pivot 1'!$A$1))</f>
        <v>0.69059999999999999</v>
      </c>
      <c r="C37" s="1">
        <f>(GETPIVOTDATA("Sum of ageup (Oppose)",'Pivot 1'!$A$1))</f>
        <v>0.1197</v>
      </c>
      <c r="D37" s="5"/>
      <c r="E37" t="s">
        <v>5</v>
      </c>
      <c r="F37" t="s">
        <v>6</v>
      </c>
      <c r="H37" s="3" t="str">
        <f>_xlfn.CONCAT(TEXT(B37,"0%")," of adults in ",C1," support increasing the age of sale for tobacco for those born in 2009 or later by one year, every year with ",TEXT(C37,"0%")," opposed. In the King’s Speech, the Labour Government committed to reintroducing the Tobacco and Vapes which would implement this policy.")</f>
        <v>69% of adults in Great Britain support increasing the age of sale for tobacco for those born in 2009 or later by one year, every year with 12% opposed. In the King’s Speech, the Labour Government committed to reintroducing the Tobacco and Vapes which would implement this policy.</v>
      </c>
    </row>
    <row r="38" spans="1:8" ht="57.6" x14ac:dyDescent="0.3">
      <c r="A38" s="3" t="str">
        <f>_xlfn.CONCAT($B$1," ","support for making it a legal requirement for retailers to check the ID of all people trying to purchase tobacco products")</f>
        <v>Great Britain support for making it a legal requirement for retailers to check the ID of all people trying to purchase tobacco products</v>
      </c>
      <c r="B38" s="1">
        <f>(GETPIVOTDATA("Sum of Mandatory age verification (Support)",'Pivot 1'!$A$1))</f>
        <v>0.71579999999999999</v>
      </c>
      <c r="C38" s="1">
        <f>(GETPIVOTDATA("Sum of Mandatory age verification (Oppose)",'Pivot 1'!$A$1))</f>
        <v>0.1095</v>
      </c>
      <c r="D38" s="5"/>
      <c r="E38" t="s">
        <v>5</v>
      </c>
      <c r="F38" t="s">
        <v>6</v>
      </c>
      <c r="H38" s="3" t="str">
        <f>_xlfn.CONCAT("If the legislation to raise the age of sale one year, every year is passed, every year there will be an increasing number of people over 18 who are not legally allowed to be sold cigarettes. In this case, ", TEXT(B38,"0%"), " of adults in ", C4,"support making it a legal requirement for retailers to check the ID of all people trying to purchase tobacco products to determine whether they are over the age limit, with ",TEXT(C38,"0%")," ","opposed.")</f>
        <v>If the legislation to raise the age of sale one year, every year is passed, every year there will be an increasing number of people over 18 who are not legally allowed to be sold cigarettes. In this case, 72% of adults in support making it a legal requirement for retailers to check the ID of all people trying to purchase tobacco products to determine whether they are over the age limit, with 11% opposed.</v>
      </c>
    </row>
    <row r="39" spans="1:8" x14ac:dyDescent="0.3">
      <c r="B39" s="1"/>
      <c r="C39" s="1"/>
      <c r="D39" s="5"/>
    </row>
    <row r="40" spans="1:8" x14ac:dyDescent="0.3">
      <c r="A40" s="42" t="s">
        <v>263</v>
      </c>
      <c r="B40" s="1"/>
      <c r="C40" s="1"/>
      <c r="D40" s="5"/>
    </row>
    <row r="41" spans="1:8" ht="38.25" customHeight="1" x14ac:dyDescent="0.3">
      <c r="A41" s="3" t="str">
        <f>_xlfn.CONCAT($B$1, " ", "support for requiring tobacco manufacturers to pay a levy to government")</f>
        <v>Great Britain support for requiring tobacco manufacturers to pay a levy to government</v>
      </c>
      <c r="B41" s="1">
        <f>(GETPIVOTDATA("Sum of  Requiring tobacco manufacturers to pay a levy to government (Support)",'Pivot 1'!$A$1))</f>
        <v>0.79390000000000005</v>
      </c>
      <c r="C41" s="1">
        <f>(GETPIVOTDATA("Sum of  Requiring tobacco manufacturers to pay a levy to government (Oppose)",'Pivot 1'!$A$1))</f>
        <v>5.4800000000000001E-2</v>
      </c>
      <c r="D41" s="5"/>
      <c r="E41" t="s">
        <v>5</v>
      </c>
      <c r="F41" t="s">
        <v>6</v>
      </c>
      <c r="H41" s="3" t="str">
        <f>_xlfn.CONCAT(TEXT(B41,"0%")," of adults in ",C1," support tobacco manufacturers being required to pay a levy to government for measures to help smokers quit and prevent young people from taking up smoking, with "," ",TEXT(C41,"0%")," opposed.")</f>
        <v>79% of adults in Great Britain support tobacco manufacturers being required to pay a levy to government for measures to help smokers quit and prevent young people from taking up smoking, with  5% opposed.</v>
      </c>
    </row>
    <row r="42" spans="1:8" ht="28.8" x14ac:dyDescent="0.3">
      <c r="A42" s="3" t="str">
        <f>_xlfn.CONCAT($B$1, " ", "support for tobacco retail licensing")</f>
        <v>Great Britain support for tobacco retail licensing</v>
      </c>
      <c r="B42" s="1">
        <f>(GETPIVOTDATA("Sum of Requiring businesses to have a valid licence to sell tobacco (Support)",'Pivot 1'!$A$1))</f>
        <v>0.86060000000000003</v>
      </c>
      <c r="C42" s="1">
        <f>(GETPIVOTDATA("Sum of Requiring businesses to have a valid licence to sell tobacco (Oppose)",'Pivot 1'!$A$1))</f>
        <v>3.5999999999999997E-2</v>
      </c>
      <c r="D42" s="5"/>
      <c r="E42" t="s">
        <v>5</v>
      </c>
      <c r="F42" t="s">
        <v>6</v>
      </c>
      <c r="H42" s="3" t="str">
        <f>_xlfn.CONCAT(TEXT(B42,"0%")," of adults in"," ",C1," support the introduction of a licence to sell tobacco which can be removed if retailers are caught more than once selling to underage smokers, with ",TEXT(C42,"0%")," opposed.")</f>
        <v>86% of adults in Great Britain support the introduction of a licence to sell tobacco which can be removed if retailers are caught more than once selling to underage smokers, with 4% opposed.</v>
      </c>
    </row>
    <row r="43" spans="1:8" ht="43.2" x14ac:dyDescent="0.3">
      <c r="A43" s="3" t="str">
        <f>_xlfn.CONCAT($B$1, " ", "support for cigarette packs to include inserts with government info about quitting")</f>
        <v>Great Britain support for cigarette packs to include inserts with government info about quitting</v>
      </c>
      <c r="B43" s="1">
        <f>(GETPIVOTDATA("Sum of Require cigarette packs to include inserts with government information about quitting (Support)",'Pivot 1'!$A$1))</f>
        <v>0.71389999999999998</v>
      </c>
      <c r="C43" s="1">
        <f>(GETPIVOTDATA("Sum of Require cigarette packs to include inserts with government information about quitting (Oppose)",'Pivot 1'!$A$1))</f>
        <v>7.2400000000000006E-2</v>
      </c>
      <c r="D43" s="5"/>
      <c r="E43" t="s">
        <v>5</v>
      </c>
      <c r="F43" t="s">
        <v>6</v>
      </c>
      <c r="H43" s="3" t="str">
        <f>_xlfn.CONCAT(TEXT(B43,"0%"), " of adults in ",C1," ","support requiring cigarette packs to include inserts with government mandated information about quitting, with ",TEXT(C43,"0%")," opposed. UK research shows use of such inserts is supported by smokers diverse in age, gender, and social grade.")</f>
        <v>71% of adults in Great Britain support requiring cigarette packs to include inserts with government mandated information about quitting, with 7% opposed. UK research shows use of such inserts is supported by smokers diverse in age, gender, and social grade.</v>
      </c>
    </row>
    <row r="44" spans="1:8" ht="28.8" x14ac:dyDescent="0.3">
      <c r="A44" s="3" t="str">
        <f>_xlfn.CONCAT($B$1," ","support for printing health warnings on cigarette sticks to encourage smokers to quit")</f>
        <v>Great Britain support for printing health warnings on cigarette sticks to encourage smokers to quit</v>
      </c>
      <c r="B44" s="1">
        <f>(GETPIVOTDATA("Sum of Health warnings printed on cigarette sticks to encourage smokers to quit (Support)",'Pivot 1'!$A$1))</f>
        <v>0.70299999999999996</v>
      </c>
      <c r="C44" s="1">
        <f>(GETPIVOTDATA("Sum of Health warnings printed on cigarette sticks to encourage smokers to quit (Oppose)",'Pivot 1'!$A$1))</f>
        <v>8.1900000000000001E-2</v>
      </c>
      <c r="D44" s="5"/>
      <c r="E44" t="s">
        <v>5</v>
      </c>
      <c r="F44" t="s">
        <v>6</v>
      </c>
      <c r="H44" s="3" t="str">
        <f>_xlfn.CONCAT(TEXT(B44,"0%"), " of adults in ",C1," ","support health warnings being printed on cigarette sticks to encourage smokers to quit, with ",TEXT(C44,"0%")," ","opposed.")</f>
        <v>70% of adults in Great Britain support health warnings being printed on cigarette sticks to encourage smokers to quit, with 8% opposed.</v>
      </c>
    </row>
    <row r="45" spans="1:8" ht="43.2" x14ac:dyDescent="0.3">
      <c r="A45" s="3" t="str">
        <f>_xlfn.CONCAT($B$1," ","support for providing financial incentives to help pregnant women stop smoking")</f>
        <v>Great Britain support for providing financial incentives to help pregnant women stop smoking</v>
      </c>
      <c r="B45" s="1">
        <f>(GETPIVOTDATA("Sum of financial incentives for pregnant women (Support)",'Pivot 1'!$A$1))</f>
        <v>0.53269999999999995</v>
      </c>
      <c r="C45" s="1">
        <f>(GETPIVOTDATA("Sum of financial incentives for pregnant women (Oppose)",'Pivot 1'!$A$1))</f>
        <v>0.24660000000000001</v>
      </c>
      <c r="D45" s="5"/>
      <c r="E45" t="s">
        <v>5</v>
      </c>
      <c r="F45" t="s">
        <v>6</v>
      </c>
      <c r="H45" s="3" t="str">
        <f>_xlfn.CONCAT("More adults in ",C1," support providing financial incentives to pregnant smokers than oppose. Incentives are highly cost effective and are being implemented by the NHS in England in line with NICE guidance. [2]")</f>
        <v>More adults in Great Britain support providing financial incentives to pregnant smokers than oppose. Incentives are highly cost effective and are being implemented by the NHS in England in line with NICE guidance. [2]</v>
      </c>
    </row>
    <row r="46" spans="1:8" ht="14.4" customHeight="1" x14ac:dyDescent="0.3">
      <c r="B46" s="1"/>
      <c r="C46" s="1"/>
      <c r="D46" s="5"/>
    </row>
    <row r="47" spans="1:8" ht="15" customHeight="1" x14ac:dyDescent="0.3">
      <c r="A47" s="42" t="s">
        <v>259</v>
      </c>
      <c r="B47" s="1"/>
      <c r="C47" s="1"/>
      <c r="D47" s="5"/>
    </row>
    <row r="48" spans="1:8" ht="28.8" x14ac:dyDescent="0.3">
      <c r="A48" s="3" t="str">
        <f>_xlfn.CONCAT($B$1," ","support for banning the sale and import of disposable vapes (e-cigarettes)")</f>
        <v>Great Britain support for banning the sale and import of disposable vapes (e-cigarettes)</v>
      </c>
      <c r="B48" s="1">
        <f>(GETPIVOTDATA("Sum of Ban sale and import of disposables (Support)",'Pivot 1'!$A$1))</f>
        <v>0.80489999999999995</v>
      </c>
      <c r="C48" s="1">
        <f>(GETPIVOTDATA("Sum of Ban sale and import of disposables (Oppose)",'Pivot 1'!$A$1))</f>
        <v>6.7100000000000007E-2</v>
      </c>
      <c r="D48" s="5"/>
      <c r="E48" t="s">
        <v>5</v>
      </c>
      <c r="F48" t="s">
        <v>6</v>
      </c>
      <c r="H48" s="3" t="str">
        <f>_xlfn.CONCAT(TEXT(B48,"0%"), " of adults in ",C6," ","support banning the sale and import of disposable vapes (e-cigarettes), with ",TEXT(C48,"0%")," ","opposed.")</f>
        <v>80% of adults in  support banning the sale and import of disposable vapes (e-cigarettes), with 7% opposed.</v>
      </c>
    </row>
    <row r="49" spans="1:8" ht="28.8" x14ac:dyDescent="0.3">
      <c r="A49" s="3" t="str">
        <f>_xlfn.CONCAT($B$1, " ", "support for banning names of sweets, cartoons and bright colours on vape packaging")</f>
        <v>Great Britain support for banning names of sweets, cartoons and bright colours on vape packaging</v>
      </c>
      <c r="B49" s="1">
        <f>(GETPIVOTDATA("Sum of Banning names of sweets, cartoons, and bright colours on e-cigarette packaging (Support)",'Pivot 1'!$A$1))</f>
        <v>0.81950000000000001</v>
      </c>
      <c r="C49" s="1">
        <f>(GETPIVOTDATA("Sum of Banning names of sweets, cartoons, and bright colours on e-cigarette packaging (Oppose)",'Pivot 1'!$A$1))</f>
        <v>4.7100000000000003E-2</v>
      </c>
      <c r="D49" s="5"/>
      <c r="E49" t="s">
        <v>5</v>
      </c>
      <c r="F49" t="s">
        <v>6</v>
      </c>
      <c r="H49" s="3" t="str">
        <f>_xlfn.CONCAT(TEXT(B49,"0%"), " of adults in ",C1," ","support banning names of sweets, cartoons and bright colours on vape packaging, with ",TEXT(C49,"0%")," ","opposed.")</f>
        <v>82% of adults in Great Britain support banning names of sweets, cartoons and bright colours on vape packaging, with 5% opposed.</v>
      </c>
    </row>
    <row r="50" spans="1:8" ht="47.4" customHeight="1" x14ac:dyDescent="0.3">
      <c r="A50" s="3" t="str">
        <f>_xlfn.CONCAT($B$1," ","support for banning advertising and promotion of vapes (e-cigarettes) at point of sale")</f>
        <v>Great Britain support for banning advertising and promotion of vapes (e-cigarettes) at point of sale</v>
      </c>
      <c r="B50" s="1">
        <f>(GETPIVOTDATA("Sum of pos advertising ban (Support)",'Pivot 1'!$A$1))</f>
        <v>0.81110000000000004</v>
      </c>
      <c r="C50" s="1">
        <f>(GETPIVOTDATA("Sum of pos advertising ban (Oppose)",'Pivot 1'!$A$1))</f>
        <v>4.8399999999999999E-2</v>
      </c>
      <c r="D50" s="5"/>
      <c r="E50" t="s">
        <v>5</v>
      </c>
      <c r="F50" t="s">
        <v>6</v>
      </c>
      <c r="H50" s="3" t="str">
        <f>_xlfn.CONCAT(TEXT(B50,"0%")," of adults in ",C1," support a ban on point of sale promotion of vapes, with"," ",TEXT(C50,"0%")," opposed. Point of sale promotion includes at the till, in store and as people enter shops. In 2024 72% of British 11-17 year olds who are aware of vapes reported seeing them promoted, most frequently in shops. [3]")</f>
        <v>81% of adults in Great Britain support a ban on point of sale promotion of vapes, with 5% opposed. Point of sale promotion includes at the till, in store and as people enter shops. In 2024 72% of British 11-17 year olds who are aware of vapes reported seeing them promoted, most frequently in shops. [3]</v>
      </c>
    </row>
    <row r="51" spans="1:8" x14ac:dyDescent="0.3">
      <c r="B51" s="1"/>
      <c r="C51" s="1"/>
      <c r="D51" s="5"/>
    </row>
    <row r="52" spans="1:8" x14ac:dyDescent="0.3">
      <c r="A52" s="42" t="s">
        <v>264</v>
      </c>
      <c r="B52" s="1"/>
      <c r="C52" s="1"/>
      <c r="D52" s="5"/>
    </row>
    <row r="53" spans="1:8" ht="57.6" x14ac:dyDescent="0.3">
      <c r="A53" s="3" t="str">
        <f>_xlfn.CONCAT($B$1," ","support for organisations submitting evidence to government and parliamentary committees should be required to declare who they get their funding from")</f>
        <v>Great Britain support for organisations submitting evidence to government and parliamentary committees should be required to declare who they get their funding from</v>
      </c>
      <c r="B53" s="1">
        <f>(GETPIVOTDATA("Sum of declare (Support)",'Pivot 1'!$A$1))</f>
        <v>0.87670000000000003</v>
      </c>
      <c r="C53" s="1">
        <f>(GETPIVOTDATA("Sum of declare (Oppose)",'Pivot 1'!$A$1))</f>
        <v>7.1000000000000004E-3</v>
      </c>
      <c r="D53" s="5"/>
      <c r="E53" t="s">
        <v>5</v>
      </c>
      <c r="F53" t="s">
        <v>6</v>
      </c>
      <c r="H53" s="3" t="str">
        <f>_xlfn.CONCAT("There is overwhelming support in ",B1, " for requiring people giving evidence to government to be required to declare who they are funded by ",TEXT(B53,"(0%"),", with just ",TEXT(C53,"0%")," opposed).")</f>
        <v>There is overwhelming support in Great Britain for requiring people giving evidence to government to be required to declare who they are funded by (88%, with just 1% opposed).</v>
      </c>
    </row>
    <row r="54" spans="1:8" ht="43.2" x14ac:dyDescent="0.3">
      <c r="A54" s="3" t="str">
        <f>_xlfn.CONCAT($B$1," ","support for Government health policy being protected from the influence of the tobacco industry and its representatives")</f>
        <v>Great Britain support for Government health policy being protected from the influence of the tobacco industry and its representatives</v>
      </c>
      <c r="B54" s="1">
        <f>(GETPIVOTDATA("Sum of protected from industry (Support)",'Pivot 1'!$A$1))</f>
        <v>0.78449999999999998</v>
      </c>
      <c r="C54" s="1">
        <f>(GETPIVOTDATA("Sum of protected from industry (Oppose)",'Pivot 1'!$A$1))</f>
        <v>2.1399999999999999E-2</v>
      </c>
      <c r="D54" s="5"/>
      <c r="E54" t="s">
        <v>5</v>
      </c>
      <c r="F54" t="s">
        <v>6</v>
      </c>
      <c r="H54" s="3" t="str">
        <f>_xlfn.CONCAT(TEXT(B54,"0%"), " of adults in ",B2, "want the government to be protected from the influence of the tobacco industry and its representatives, with ",TEXT(C54,"0%")," opposed.")</f>
        <v>78% of adults in want the government to be protected from the influence of the tobacco industry and its representatives, with 2% opposed.</v>
      </c>
    </row>
    <row r="55" spans="1:8" x14ac:dyDescent="0.3">
      <c r="B55" s="1"/>
      <c r="C55" s="1"/>
      <c r="D55" s="5"/>
    </row>
    <row r="56" spans="1:8" x14ac:dyDescent="0.3">
      <c r="B56" s="1"/>
      <c r="C56" s="1"/>
      <c r="D56" s="5"/>
    </row>
    <row r="57" spans="1:8" x14ac:dyDescent="0.3">
      <c r="B57" s="1"/>
      <c r="C57" s="1"/>
      <c r="D57" s="5"/>
    </row>
    <row r="58" spans="1:8" x14ac:dyDescent="0.3">
      <c r="B58" s="1"/>
      <c r="C58" s="1"/>
      <c r="D58" s="5"/>
    </row>
    <row r="59" spans="1:8" x14ac:dyDescent="0.3">
      <c r="B59" s="1"/>
      <c r="C59" s="1"/>
      <c r="D59" s="5"/>
    </row>
    <row r="60" spans="1:8" x14ac:dyDescent="0.3">
      <c r="A60" s="42" t="s">
        <v>265</v>
      </c>
      <c r="B60" s="1"/>
      <c r="C60" s="1"/>
      <c r="D60" s="1"/>
    </row>
    <row r="61" spans="1:8" x14ac:dyDescent="0.3">
      <c r="A61" s="3" t="s">
        <v>229</v>
      </c>
      <c r="B61" t="s">
        <v>187</v>
      </c>
      <c r="C61" t="s">
        <v>186</v>
      </c>
      <c r="H61" s="3" t="str">
        <f>_xlfn.CONCAT("Opinions in ", C1," about smoking bans in different locations")</f>
        <v>Opinions in Great Britain about smoking bans in different locations</v>
      </c>
    </row>
    <row r="62" spans="1:8" x14ac:dyDescent="0.3">
      <c r="A62" s="3" t="s">
        <v>177</v>
      </c>
      <c r="B62" s="21">
        <f>(GETPIVOTDATA("Sum of Restaurant pub café smoking ban (Support)",'Pivot 1'!$A$1))</f>
        <v>0.65739999999999998</v>
      </c>
      <c r="C62" s="21">
        <f>(GETPIVOTDATA("Sum of Restaurant pub café smoking ban (Oppose)",'Pivot 1'!$A$1))</f>
        <v>0.1855</v>
      </c>
    </row>
    <row r="63" spans="1:8" ht="57.6" x14ac:dyDescent="0.3">
      <c r="A63" s="3" t="s">
        <v>268</v>
      </c>
      <c r="B63" s="21">
        <f>(GETPIVOTDATA("Sum of Smoking should be banned in all public transport waiting areas (Support)",'Pivot 1'!$A$1))</f>
        <v>0.80989999999999995</v>
      </c>
      <c r="C63" s="21">
        <f>(GETPIVOTDATA("Sum of Smoking should be banned in all public transport waiting areas (Oppose)",'Pivot 1'!$A$1))</f>
        <v>8.2100000000000006E-2</v>
      </c>
      <c r="G63" s="5"/>
      <c r="H63" s="3" t="str">
        <f>_xlfn.CONCAT("There is majority support in ", C1," for banning smoking in a range of outdoor areas. The highest level of support, ", TEXT(B63,"0%"), ", is for a smoking ban in all public transport waiting areas. Previous years show that there are also high levels of support for banning smoking at sports stadiums, childrens' sports and play areas, beaches and parks.")</f>
        <v>There is majority support in Great Britain for banning smoking in a range of outdoor areas. The highest level of support, 81%, is for a smoking ban in all public transport waiting areas. Previous years show that there are also high levels of support for banning smoking at sports stadiums, childrens' sports and play areas, beaches and parks.</v>
      </c>
    </row>
    <row r="64" spans="1:8" x14ac:dyDescent="0.3">
      <c r="A64" s="3" t="s">
        <v>174</v>
      </c>
      <c r="B64" s="21">
        <f>(GETPIVOTDATA("Sum of Smoking should be banned on university and college campuses (Support)",'Pivot 1'!$A$1))</f>
        <v>0.70250000000000001</v>
      </c>
      <c r="C64" s="21">
        <f>(GETPIVOTDATA("Sum of Smoking should be banned on university and college campuses (Oppose)",'Pivot 1'!$A$1))</f>
        <v>0.1265</v>
      </c>
    </row>
    <row r="65" spans="1:3" x14ac:dyDescent="0.3">
      <c r="A65" s="3" t="s">
        <v>204</v>
      </c>
      <c r="B65" s="21">
        <f>(GETPIVOTDATA("Sum of Smoking should be banned in further education colleges (Support)",'Pivot 1'!$A$1))</f>
        <v>0.73529999999999995</v>
      </c>
      <c r="C65" s="21">
        <f>(GETPIVOTDATA("Sum of Smoking should be banned in further education colleges (Oppose)",'Pivot 1'!$A$1))</f>
        <v>0.1096</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C8C5D-D306-4845-9CD8-16C0C7C73A9D}">
  <sheetPr codeName="Sheet1"/>
  <dimension ref="A1:DL3"/>
  <sheetViews>
    <sheetView workbookViewId="0"/>
  </sheetViews>
  <sheetFormatPr defaultRowHeight="14.4" x14ac:dyDescent="0.3"/>
  <cols>
    <col min="1" max="1" width="12.6640625" bestFit="1" customWidth="1"/>
    <col min="2" max="3" width="13.88671875" bestFit="1" customWidth="1"/>
    <col min="4" max="4" width="14.33203125" bestFit="1" customWidth="1"/>
    <col min="5" max="5" width="13.88671875" bestFit="1" customWidth="1"/>
    <col min="6" max="6" width="17.33203125" bestFit="1" customWidth="1"/>
    <col min="7" max="7" width="44.6640625" bestFit="1" customWidth="1"/>
    <col min="8" max="8" width="46.33203125" bestFit="1" customWidth="1"/>
    <col min="9" max="9" width="59.33203125" bestFit="1" customWidth="1"/>
    <col min="10" max="10" width="46.33203125" bestFit="1" customWidth="1"/>
    <col min="11" max="11" width="59.44140625" bestFit="1" customWidth="1"/>
    <col min="12" max="12" width="59.109375" bestFit="1" customWidth="1"/>
    <col min="13" max="13" width="66.21875" bestFit="1" customWidth="1"/>
    <col min="14" max="14" width="65.88671875" bestFit="1" customWidth="1"/>
    <col min="15" max="15" width="70.33203125" bestFit="1" customWidth="1"/>
    <col min="16" max="16" width="70" bestFit="1" customWidth="1"/>
    <col min="17" max="17" width="90.21875" bestFit="1" customWidth="1"/>
    <col min="18" max="18" width="84.5546875" bestFit="1" customWidth="1"/>
    <col min="19" max="19" width="89.88671875" bestFit="1" customWidth="1"/>
    <col min="20" max="20" width="78.21875" bestFit="1" customWidth="1"/>
    <col min="21" max="21" width="77.88671875" bestFit="1" customWidth="1"/>
    <col min="22" max="22" width="84.88671875" bestFit="1" customWidth="1"/>
    <col min="23" max="35" width="14.33203125" bestFit="1" customWidth="1"/>
    <col min="36" max="74" width="13.88671875" bestFit="1" customWidth="1"/>
    <col min="75" max="75" width="45" bestFit="1" customWidth="1"/>
    <col min="76" max="76" width="44.6640625" bestFit="1" customWidth="1"/>
    <col min="77" max="77" width="14.33203125" bestFit="1" customWidth="1"/>
    <col min="78" max="80" width="13.88671875" bestFit="1" customWidth="1"/>
    <col min="81" max="81" width="64.6640625" bestFit="1" customWidth="1"/>
    <col min="82" max="82" width="64.33203125" bestFit="1" customWidth="1"/>
    <col min="83" max="83" width="32.88671875" bestFit="1" customWidth="1"/>
    <col min="84" max="84" width="32.5546875" bestFit="1" customWidth="1"/>
    <col min="85" max="85" width="70.21875" bestFit="1" customWidth="1"/>
    <col min="86" max="86" width="70.6640625" bestFit="1" customWidth="1"/>
    <col min="87" max="87" width="21.5546875" bestFit="1" customWidth="1"/>
    <col min="88" max="88" width="21.109375" bestFit="1" customWidth="1"/>
    <col min="89" max="89" width="22.44140625" bestFit="1" customWidth="1"/>
    <col min="90" max="90" width="22.109375" bestFit="1" customWidth="1"/>
    <col min="91" max="91" width="50.88671875" bestFit="1" customWidth="1"/>
    <col min="92" max="92" width="50.5546875" bestFit="1" customWidth="1"/>
    <col min="93" max="93" width="14.33203125" bestFit="1" customWidth="1"/>
    <col min="94" max="96" width="13.88671875" bestFit="1" customWidth="1"/>
    <col min="97" max="97" width="29.109375" bestFit="1" customWidth="1"/>
    <col min="98" max="98" width="28.77734375" bestFit="1" customWidth="1"/>
    <col min="99" max="99" width="31.5546875" bestFit="1" customWidth="1"/>
    <col min="100" max="100" width="31.21875" bestFit="1" customWidth="1"/>
    <col min="101" max="101" width="39.5546875" bestFit="1" customWidth="1"/>
    <col min="102" max="102" width="39.21875" bestFit="1" customWidth="1"/>
    <col min="103" max="103" width="46" bestFit="1" customWidth="1"/>
    <col min="104" max="104" width="45.5546875" bestFit="1" customWidth="1"/>
    <col min="105" max="105" width="70" bestFit="1" customWidth="1"/>
    <col min="106" max="106" width="69.6640625" bestFit="1" customWidth="1"/>
    <col min="107" max="107" width="36.77734375" bestFit="1" customWidth="1"/>
    <col min="108" max="108" width="36.44140625" bestFit="1" customWidth="1"/>
    <col min="109" max="109" width="31.5546875" bestFit="1" customWidth="1"/>
    <col min="110" max="110" width="31.21875" bestFit="1" customWidth="1"/>
    <col min="111" max="111" width="39.5546875" bestFit="1" customWidth="1"/>
    <col min="112" max="112" width="39.21875" bestFit="1" customWidth="1"/>
    <col min="113" max="113" width="46" bestFit="1" customWidth="1"/>
    <col min="114" max="114" width="45.5546875" bestFit="1" customWidth="1"/>
    <col min="115" max="115" width="39.5546875" bestFit="1" customWidth="1"/>
    <col min="116" max="116" width="39.21875" bestFit="1" customWidth="1"/>
    <col min="117" max="188" width="16.33203125" bestFit="1" customWidth="1"/>
    <col min="189" max="190" width="11.33203125" bestFit="1" customWidth="1"/>
    <col min="191" max="191" width="9.44140625" bestFit="1" customWidth="1"/>
    <col min="192" max="192" width="11.5546875" bestFit="1" customWidth="1"/>
    <col min="193" max="193" width="9.44140625" bestFit="1" customWidth="1"/>
    <col min="194" max="194" width="11.5546875" bestFit="1" customWidth="1"/>
    <col min="195" max="195" width="9.44140625" bestFit="1" customWidth="1"/>
    <col min="196" max="196" width="11.5546875" bestFit="1" customWidth="1"/>
    <col min="197" max="197" width="9.44140625" bestFit="1" customWidth="1"/>
    <col min="198" max="198" width="11.5546875" bestFit="1" customWidth="1"/>
    <col min="199" max="199" width="9.44140625" bestFit="1" customWidth="1"/>
    <col min="200" max="200" width="11.5546875" bestFit="1" customWidth="1"/>
    <col min="201" max="201" width="9.44140625" bestFit="1" customWidth="1"/>
    <col min="202" max="202" width="11.5546875" bestFit="1" customWidth="1"/>
    <col min="203" max="203" width="9.44140625" bestFit="1" customWidth="1"/>
    <col min="204" max="204" width="11.5546875" bestFit="1" customWidth="1"/>
    <col min="205" max="205" width="9.44140625" bestFit="1" customWidth="1"/>
    <col min="206" max="206" width="11.5546875" bestFit="1" customWidth="1"/>
    <col min="207" max="207" width="9.44140625" bestFit="1" customWidth="1"/>
    <col min="208" max="208" width="11.5546875" bestFit="1" customWidth="1"/>
    <col min="209" max="209" width="9.44140625" bestFit="1" customWidth="1"/>
    <col min="210" max="210" width="11.5546875" bestFit="1" customWidth="1"/>
    <col min="211" max="211" width="9.44140625" bestFit="1" customWidth="1"/>
    <col min="212" max="212" width="11.5546875" bestFit="1" customWidth="1"/>
    <col min="213" max="213" width="9.44140625" bestFit="1" customWidth="1"/>
    <col min="214" max="214" width="11.5546875" bestFit="1" customWidth="1"/>
    <col min="215" max="215" width="9.44140625" bestFit="1" customWidth="1"/>
    <col min="216" max="216" width="11.5546875" bestFit="1" customWidth="1"/>
    <col min="217" max="217" width="9.44140625" bestFit="1" customWidth="1"/>
    <col min="218" max="218" width="11.5546875" bestFit="1" customWidth="1"/>
    <col min="219" max="219" width="9.44140625" bestFit="1" customWidth="1"/>
    <col min="220" max="220" width="11.5546875" bestFit="1" customWidth="1"/>
    <col min="221" max="221" width="9.44140625" bestFit="1" customWidth="1"/>
    <col min="222" max="222" width="11.5546875" bestFit="1" customWidth="1"/>
    <col min="223" max="223" width="9.44140625" bestFit="1" customWidth="1"/>
    <col min="224" max="224" width="11.5546875" bestFit="1" customWidth="1"/>
    <col min="225" max="225" width="9.44140625" bestFit="1" customWidth="1"/>
    <col min="226" max="226" width="11.5546875" bestFit="1" customWidth="1"/>
    <col min="227" max="227" width="9.44140625" bestFit="1" customWidth="1"/>
    <col min="228" max="228" width="11.5546875" bestFit="1" customWidth="1"/>
    <col min="229" max="229" width="9.44140625" bestFit="1" customWidth="1"/>
    <col min="230" max="230" width="11.5546875" bestFit="1" customWidth="1"/>
    <col min="231" max="231" width="8.33203125" bestFit="1" customWidth="1"/>
    <col min="232" max="232" width="10.5546875" bestFit="1" customWidth="1"/>
    <col min="233" max="233" width="9.44140625" bestFit="1" customWidth="1"/>
    <col min="234" max="234" width="11.5546875" bestFit="1" customWidth="1"/>
    <col min="235" max="235" width="9.44140625" bestFit="1" customWidth="1"/>
    <col min="236" max="236" width="11.5546875" bestFit="1" customWidth="1"/>
    <col min="237" max="237" width="9.44140625" bestFit="1" customWidth="1"/>
    <col min="238" max="238" width="11.5546875" bestFit="1" customWidth="1"/>
    <col min="239" max="239" width="9.44140625" bestFit="1" customWidth="1"/>
    <col min="240" max="240" width="11.5546875" bestFit="1" customWidth="1"/>
    <col min="241" max="241" width="8.33203125" bestFit="1" customWidth="1"/>
    <col min="242" max="242" width="10.5546875" bestFit="1" customWidth="1"/>
    <col min="243" max="243" width="9.44140625" bestFit="1" customWidth="1"/>
    <col min="244" max="244" width="11.5546875" bestFit="1" customWidth="1"/>
    <col min="245" max="245" width="9.44140625" bestFit="1" customWidth="1"/>
    <col min="246" max="246" width="11.5546875" bestFit="1" customWidth="1"/>
    <col min="247" max="247" width="9.44140625" bestFit="1" customWidth="1"/>
    <col min="248" max="248" width="11.5546875" bestFit="1" customWidth="1"/>
    <col min="249" max="249" width="9.44140625" bestFit="1" customWidth="1"/>
    <col min="250" max="250" width="11.5546875" bestFit="1" customWidth="1"/>
    <col min="251" max="251" width="9.44140625" bestFit="1" customWidth="1"/>
    <col min="252" max="252" width="11.5546875" bestFit="1" customWidth="1"/>
    <col min="253" max="253" width="9.44140625" bestFit="1" customWidth="1"/>
    <col min="254" max="254" width="11.5546875" bestFit="1" customWidth="1"/>
    <col min="255" max="255" width="9.44140625" bestFit="1" customWidth="1"/>
    <col min="256" max="256" width="11.5546875" bestFit="1" customWidth="1"/>
    <col min="257" max="257" width="9.44140625" bestFit="1" customWidth="1"/>
    <col min="258" max="258" width="11.5546875" bestFit="1" customWidth="1"/>
    <col min="259" max="259" width="9.44140625" bestFit="1" customWidth="1"/>
    <col min="260" max="260" width="11.5546875" bestFit="1" customWidth="1"/>
    <col min="261" max="261" width="9.44140625" bestFit="1" customWidth="1"/>
    <col min="262" max="262" width="11.5546875" bestFit="1" customWidth="1"/>
    <col min="263" max="263" width="9.44140625" bestFit="1" customWidth="1"/>
    <col min="264" max="264" width="11.5546875" bestFit="1" customWidth="1"/>
    <col min="265" max="265" width="9.44140625" bestFit="1" customWidth="1"/>
    <col min="266" max="266" width="11.5546875" bestFit="1" customWidth="1"/>
    <col min="267" max="267" width="9.44140625" bestFit="1" customWidth="1"/>
    <col min="268" max="268" width="11.5546875" bestFit="1" customWidth="1"/>
    <col min="269" max="269" width="9.44140625" bestFit="1" customWidth="1"/>
    <col min="270" max="270" width="11.5546875" bestFit="1" customWidth="1"/>
    <col min="271" max="271" width="9.44140625" bestFit="1" customWidth="1"/>
    <col min="272" max="272" width="11.5546875" bestFit="1" customWidth="1"/>
    <col min="273" max="273" width="9.44140625" bestFit="1" customWidth="1"/>
    <col min="274" max="274" width="11.5546875" bestFit="1" customWidth="1"/>
    <col min="275" max="275" width="9.44140625" bestFit="1" customWidth="1"/>
    <col min="276" max="276" width="11.5546875" bestFit="1" customWidth="1"/>
    <col min="277" max="277" width="8.33203125" bestFit="1" customWidth="1"/>
    <col min="278" max="278" width="10.5546875" bestFit="1" customWidth="1"/>
    <col min="279" max="279" width="9.44140625" bestFit="1" customWidth="1"/>
    <col min="280" max="280" width="11.5546875" bestFit="1" customWidth="1"/>
    <col min="281" max="281" width="9.44140625" bestFit="1" customWidth="1"/>
    <col min="282" max="282" width="11.5546875" bestFit="1" customWidth="1"/>
    <col min="283" max="283" width="8.33203125" bestFit="1" customWidth="1"/>
    <col min="284" max="284" width="10.5546875" bestFit="1" customWidth="1"/>
    <col min="285" max="285" width="9.44140625" bestFit="1" customWidth="1"/>
    <col min="286" max="286" width="11.5546875" bestFit="1" customWidth="1"/>
    <col min="287" max="287" width="9.44140625" bestFit="1" customWidth="1"/>
    <col min="288" max="288" width="11.5546875" bestFit="1" customWidth="1"/>
    <col min="289" max="289" width="8.33203125" bestFit="1" customWidth="1"/>
    <col min="290" max="290" width="10.5546875" bestFit="1" customWidth="1"/>
    <col min="291" max="291" width="9.44140625" bestFit="1" customWidth="1"/>
    <col min="292" max="292" width="11.5546875" bestFit="1" customWidth="1"/>
    <col min="293" max="293" width="8.33203125" bestFit="1" customWidth="1"/>
    <col min="294" max="294" width="10.5546875" bestFit="1" customWidth="1"/>
    <col min="295" max="295" width="9.44140625" bestFit="1" customWidth="1"/>
    <col min="296" max="296" width="11.5546875" bestFit="1" customWidth="1"/>
    <col min="297" max="297" width="7.33203125" bestFit="1" customWidth="1"/>
    <col min="298" max="298" width="9.5546875" bestFit="1" customWidth="1"/>
    <col min="299" max="299" width="9.44140625" bestFit="1" customWidth="1"/>
    <col min="300" max="300" width="11.5546875" bestFit="1" customWidth="1"/>
    <col min="301" max="301" width="9.44140625" bestFit="1" customWidth="1"/>
    <col min="302" max="302" width="11.5546875" bestFit="1" customWidth="1"/>
    <col min="303" max="303" width="9.44140625" bestFit="1" customWidth="1"/>
    <col min="304" max="304" width="11.5546875" bestFit="1" customWidth="1"/>
    <col min="305" max="305" width="9.44140625" bestFit="1" customWidth="1"/>
    <col min="306" max="306" width="11.5546875" bestFit="1" customWidth="1"/>
    <col min="307" max="307" width="9.44140625" bestFit="1" customWidth="1"/>
    <col min="308" max="308" width="11.5546875" bestFit="1" customWidth="1"/>
    <col min="309" max="309" width="9.44140625" bestFit="1" customWidth="1"/>
    <col min="310" max="310" width="11.5546875" bestFit="1" customWidth="1"/>
    <col min="311" max="311" width="9.44140625" bestFit="1" customWidth="1"/>
    <col min="312" max="312" width="11.5546875" bestFit="1" customWidth="1"/>
    <col min="313" max="313" width="9.44140625" bestFit="1" customWidth="1"/>
    <col min="314" max="314" width="11.5546875" bestFit="1" customWidth="1"/>
    <col min="315" max="315" width="9.44140625" bestFit="1" customWidth="1"/>
    <col min="316" max="316" width="11.5546875" bestFit="1" customWidth="1"/>
    <col min="317" max="317" width="9.44140625" bestFit="1" customWidth="1"/>
    <col min="318" max="318" width="11.5546875" bestFit="1" customWidth="1"/>
    <col min="319" max="319" width="9.44140625" bestFit="1" customWidth="1"/>
    <col min="320" max="320" width="11.5546875" bestFit="1" customWidth="1"/>
    <col min="321" max="321" width="9.44140625" bestFit="1" customWidth="1"/>
    <col min="322" max="322" width="11.5546875" bestFit="1" customWidth="1"/>
    <col min="323" max="323" width="8.33203125" bestFit="1" customWidth="1"/>
    <col min="324" max="324" width="10.5546875" bestFit="1" customWidth="1"/>
    <col min="325" max="325" width="9.44140625" bestFit="1" customWidth="1"/>
    <col min="326" max="326" width="11.5546875" bestFit="1" customWidth="1"/>
    <col min="327" max="327" width="9.44140625" bestFit="1" customWidth="1"/>
    <col min="328" max="328" width="11.5546875" bestFit="1" customWidth="1"/>
    <col min="329" max="329" width="9.44140625" bestFit="1" customWidth="1"/>
    <col min="330" max="330" width="11.5546875" bestFit="1" customWidth="1"/>
    <col min="331" max="331" width="9.44140625" bestFit="1" customWidth="1"/>
    <col min="332" max="332" width="11.5546875" bestFit="1" customWidth="1"/>
    <col min="333" max="333" width="9.44140625" bestFit="1" customWidth="1"/>
    <col min="334" max="334" width="11.5546875" bestFit="1" customWidth="1"/>
    <col min="335" max="335" width="9.44140625" bestFit="1" customWidth="1"/>
    <col min="336" max="336" width="11.5546875" bestFit="1" customWidth="1"/>
    <col min="337" max="337" width="9.44140625" bestFit="1" customWidth="1"/>
    <col min="338" max="338" width="11.5546875" bestFit="1" customWidth="1"/>
    <col min="339" max="339" width="9.44140625" bestFit="1" customWidth="1"/>
    <col min="340" max="340" width="11.5546875" bestFit="1" customWidth="1"/>
    <col min="341" max="341" width="9.44140625" bestFit="1" customWidth="1"/>
    <col min="342" max="342" width="11.5546875" bestFit="1" customWidth="1"/>
    <col min="343" max="343" width="9.44140625" bestFit="1" customWidth="1"/>
    <col min="344" max="344" width="11.5546875" bestFit="1" customWidth="1"/>
    <col min="345" max="345" width="9.44140625" bestFit="1" customWidth="1"/>
    <col min="346" max="346" width="11.5546875" bestFit="1" customWidth="1"/>
    <col min="347" max="347" width="9.44140625" bestFit="1" customWidth="1"/>
    <col min="348" max="348" width="11.5546875" bestFit="1" customWidth="1"/>
    <col min="349" max="349" width="9.44140625" bestFit="1" customWidth="1"/>
    <col min="350" max="350" width="11.5546875" bestFit="1" customWidth="1"/>
    <col min="351" max="351" width="9.44140625" bestFit="1" customWidth="1"/>
    <col min="352" max="352" width="11.5546875" bestFit="1" customWidth="1"/>
    <col min="353" max="353" width="9.44140625" bestFit="1" customWidth="1"/>
    <col min="354" max="354" width="11.5546875" bestFit="1" customWidth="1"/>
    <col min="355" max="355" width="9.44140625" bestFit="1" customWidth="1"/>
    <col min="356" max="356" width="11.5546875" bestFit="1" customWidth="1"/>
    <col min="357" max="357" width="9.44140625" bestFit="1" customWidth="1"/>
    <col min="358" max="358" width="11.5546875" bestFit="1" customWidth="1"/>
    <col min="359" max="359" width="9.44140625" bestFit="1" customWidth="1"/>
    <col min="360" max="360" width="11.5546875" bestFit="1" customWidth="1"/>
    <col min="361" max="361" width="8.33203125" bestFit="1" customWidth="1"/>
    <col min="362" max="362" width="10.5546875" bestFit="1" customWidth="1"/>
    <col min="363" max="363" width="9.44140625" bestFit="1" customWidth="1"/>
    <col min="364" max="364" width="11.5546875" bestFit="1" customWidth="1"/>
    <col min="365" max="365" width="9.44140625" bestFit="1" customWidth="1"/>
    <col min="366" max="366" width="11.5546875" bestFit="1" customWidth="1"/>
    <col min="367" max="367" width="9.44140625" bestFit="1" customWidth="1"/>
    <col min="368" max="368" width="11.5546875" bestFit="1" customWidth="1"/>
    <col min="369" max="369" width="9.44140625" bestFit="1" customWidth="1"/>
    <col min="370" max="370" width="11.5546875" bestFit="1" customWidth="1"/>
    <col min="371" max="371" width="9.44140625" bestFit="1" customWidth="1"/>
    <col min="372" max="372" width="11.5546875" bestFit="1" customWidth="1"/>
    <col min="373" max="373" width="9.44140625" bestFit="1" customWidth="1"/>
    <col min="374" max="374" width="11.5546875" bestFit="1" customWidth="1"/>
    <col min="375" max="375" width="9.44140625" bestFit="1" customWidth="1"/>
    <col min="376" max="376" width="11.5546875" bestFit="1" customWidth="1"/>
    <col min="377" max="377" width="6.33203125" bestFit="1" customWidth="1"/>
    <col min="378" max="378" width="9" bestFit="1" customWidth="1"/>
    <col min="379" max="379" width="6.33203125" bestFit="1" customWidth="1"/>
    <col min="380" max="380" width="9" bestFit="1" customWidth="1"/>
    <col min="381" max="381" width="9.44140625" bestFit="1" customWidth="1"/>
    <col min="382" max="382" width="12.109375" bestFit="1" customWidth="1"/>
    <col min="383" max="383" width="11.33203125" bestFit="1" customWidth="1"/>
  </cols>
  <sheetData>
    <row r="1" spans="1:116" x14ac:dyDescent="0.3">
      <c r="A1" s="4" t="s">
        <v>1</v>
      </c>
      <c r="B1" t="s">
        <v>195</v>
      </c>
      <c r="C1" t="s">
        <v>194</v>
      </c>
      <c r="D1" t="s">
        <v>192</v>
      </c>
      <c r="E1" t="s">
        <v>193</v>
      </c>
      <c r="F1" t="s">
        <v>36</v>
      </c>
      <c r="G1" t="s">
        <v>4</v>
      </c>
      <c r="H1" t="s">
        <v>29</v>
      </c>
      <c r="I1" t="s">
        <v>30</v>
      </c>
      <c r="J1" t="s">
        <v>3</v>
      </c>
      <c r="K1" t="s">
        <v>7</v>
      </c>
      <c r="L1" t="s">
        <v>8</v>
      </c>
      <c r="M1" t="s">
        <v>9</v>
      </c>
      <c r="N1" t="s">
        <v>10</v>
      </c>
      <c r="O1" t="s">
        <v>11</v>
      </c>
      <c r="P1" t="s">
        <v>12</v>
      </c>
      <c r="Q1" t="s">
        <v>13</v>
      </c>
      <c r="R1" t="s">
        <v>33</v>
      </c>
      <c r="S1" t="s">
        <v>14</v>
      </c>
      <c r="T1" t="s">
        <v>26</v>
      </c>
      <c r="U1" t="s">
        <v>25</v>
      </c>
      <c r="V1" t="s">
        <v>32</v>
      </c>
      <c r="W1" t="s">
        <v>162</v>
      </c>
      <c r="X1" t="s">
        <v>163</v>
      </c>
      <c r="Y1" t="s">
        <v>164</v>
      </c>
      <c r="Z1" t="s">
        <v>80</v>
      </c>
      <c r="AA1" t="s">
        <v>81</v>
      </c>
      <c r="AB1" t="s">
        <v>82</v>
      </c>
      <c r="AC1" t="s">
        <v>83</v>
      </c>
      <c r="AD1" t="s">
        <v>84</v>
      </c>
      <c r="AE1" t="s">
        <v>85</v>
      </c>
      <c r="AF1" t="s">
        <v>86</v>
      </c>
      <c r="AG1" t="s">
        <v>87</v>
      </c>
      <c r="AH1" t="s">
        <v>88</v>
      </c>
      <c r="AI1" t="s">
        <v>89</v>
      </c>
      <c r="AJ1" t="s">
        <v>165</v>
      </c>
      <c r="AK1" t="s">
        <v>166</v>
      </c>
      <c r="AL1" t="s">
        <v>167</v>
      </c>
      <c r="AM1" t="s">
        <v>90</v>
      </c>
      <c r="AN1" t="s">
        <v>91</v>
      </c>
      <c r="AO1" t="s">
        <v>92</v>
      </c>
      <c r="AP1" t="s">
        <v>93</v>
      </c>
      <c r="AQ1" t="s">
        <v>94</v>
      </c>
      <c r="AR1" t="s">
        <v>95</v>
      </c>
      <c r="AS1" t="s">
        <v>96</v>
      </c>
      <c r="AT1" t="s">
        <v>97</v>
      </c>
      <c r="AU1" t="s">
        <v>98</v>
      </c>
      <c r="AV1" t="s">
        <v>99</v>
      </c>
      <c r="AW1" t="s">
        <v>168</v>
      </c>
      <c r="AX1" t="s">
        <v>169</v>
      </c>
      <c r="AY1" t="s">
        <v>170</v>
      </c>
      <c r="AZ1" t="s">
        <v>100</v>
      </c>
      <c r="BA1" t="s">
        <v>101</v>
      </c>
      <c r="BB1" t="s">
        <v>102</v>
      </c>
      <c r="BC1" t="s">
        <v>103</v>
      </c>
      <c r="BD1" t="s">
        <v>104</v>
      </c>
      <c r="BE1" t="s">
        <v>105</v>
      </c>
      <c r="BF1" t="s">
        <v>106</v>
      </c>
      <c r="BG1" t="s">
        <v>107</v>
      </c>
      <c r="BH1" t="s">
        <v>108</v>
      </c>
      <c r="BI1" t="s">
        <v>109</v>
      </c>
      <c r="BJ1" t="s">
        <v>171</v>
      </c>
      <c r="BK1" t="s">
        <v>172</v>
      </c>
      <c r="BL1" t="s">
        <v>173</v>
      </c>
      <c r="BM1" t="s">
        <v>110</v>
      </c>
      <c r="BN1" t="s">
        <v>111</v>
      </c>
      <c r="BO1" t="s">
        <v>112</v>
      </c>
      <c r="BP1" t="s">
        <v>113</v>
      </c>
      <c r="BQ1" t="s">
        <v>115</v>
      </c>
      <c r="BR1" t="s">
        <v>114</v>
      </c>
      <c r="BS1" t="s">
        <v>116</v>
      </c>
      <c r="BT1" t="s">
        <v>117</v>
      </c>
      <c r="BU1" t="s">
        <v>118</v>
      </c>
      <c r="BV1" t="s">
        <v>119</v>
      </c>
      <c r="BW1" t="s">
        <v>175</v>
      </c>
      <c r="BX1" t="s">
        <v>176</v>
      </c>
      <c r="BY1" t="s">
        <v>182</v>
      </c>
      <c r="BZ1" t="s">
        <v>183</v>
      </c>
      <c r="CA1" t="s">
        <v>184</v>
      </c>
      <c r="CB1" t="s">
        <v>185</v>
      </c>
      <c r="CC1" t="s">
        <v>198</v>
      </c>
      <c r="CD1" t="s">
        <v>199</v>
      </c>
      <c r="CE1" t="s">
        <v>202</v>
      </c>
      <c r="CF1" t="s">
        <v>203</v>
      </c>
      <c r="CG1" t="s">
        <v>207</v>
      </c>
      <c r="CH1" t="s">
        <v>208</v>
      </c>
      <c r="CI1" t="s">
        <v>212</v>
      </c>
      <c r="CJ1" t="s">
        <v>213</v>
      </c>
      <c r="CK1" t="s">
        <v>216</v>
      </c>
      <c r="CL1" t="s">
        <v>217</v>
      </c>
      <c r="CM1" t="s">
        <v>218</v>
      </c>
      <c r="CN1" t="s">
        <v>219</v>
      </c>
      <c r="CO1" t="s">
        <v>234</v>
      </c>
      <c r="CP1" t="s">
        <v>235</v>
      </c>
      <c r="CQ1" t="s">
        <v>236</v>
      </c>
      <c r="CR1" t="s">
        <v>237</v>
      </c>
      <c r="CS1" t="s">
        <v>242</v>
      </c>
      <c r="CT1" t="s">
        <v>243</v>
      </c>
      <c r="CU1" t="s">
        <v>244</v>
      </c>
      <c r="CV1" t="s">
        <v>245</v>
      </c>
      <c r="CW1" t="s">
        <v>248</v>
      </c>
      <c r="CX1" t="s">
        <v>249</v>
      </c>
      <c r="CY1" t="s">
        <v>253</v>
      </c>
      <c r="CZ1" t="s">
        <v>254</v>
      </c>
      <c r="DA1" t="s">
        <v>269</v>
      </c>
      <c r="DB1" t="s">
        <v>270</v>
      </c>
      <c r="DC1" t="s">
        <v>276</v>
      </c>
      <c r="DD1" t="s">
        <v>277</v>
      </c>
    </row>
    <row r="2" spans="1:116" s="23" customFormat="1" x14ac:dyDescent="0.3">
      <c r="A2" s="25" t="s">
        <v>226</v>
      </c>
      <c r="B2" s="24">
        <v>0.16201580035471</v>
      </c>
      <c r="C2" s="24">
        <v>0.4919906881821271</v>
      </c>
      <c r="D2" s="24">
        <v>7.032265526714844E-2</v>
      </c>
      <c r="E2" s="24">
        <v>0.2757</v>
      </c>
      <c r="F2" s="24">
        <v>13266</v>
      </c>
      <c r="G2" s="24">
        <v>8.8999999999999996E-2</v>
      </c>
      <c r="H2" s="24">
        <v>0.29149999999999998</v>
      </c>
      <c r="I2" s="24">
        <v>0.79479999999999995</v>
      </c>
      <c r="J2" s="24">
        <v>0.50329999999999997</v>
      </c>
      <c r="K2" s="24">
        <v>0.78449999999999998</v>
      </c>
      <c r="L2" s="24">
        <v>2.1399999999999999E-2</v>
      </c>
      <c r="M2" s="24">
        <v>0.86060000000000003</v>
      </c>
      <c r="N2" s="24">
        <v>3.5999999999999997E-2</v>
      </c>
      <c r="O2" s="24">
        <v>0.79390000000000005</v>
      </c>
      <c r="P2" s="24">
        <v>5.4800000000000001E-2</v>
      </c>
      <c r="Q2" s="24">
        <v>0.71389999999999998</v>
      </c>
      <c r="R2" s="24">
        <v>4.7100000000000003E-2</v>
      </c>
      <c r="S2" s="24">
        <v>7.2400000000000006E-2</v>
      </c>
      <c r="T2" s="24">
        <v>0.70299999999999996</v>
      </c>
      <c r="U2" s="24">
        <v>8.1900000000000001E-2</v>
      </c>
      <c r="V2" s="24">
        <v>0.81950000000000001</v>
      </c>
      <c r="W2" s="24">
        <v>0.20479999999999998</v>
      </c>
      <c r="X2" s="24">
        <v>0.18480000000000002</v>
      </c>
      <c r="Y2" s="24">
        <v>0.17609999999999998</v>
      </c>
      <c r="Z2" s="24">
        <v>0.1439</v>
      </c>
      <c r="AA2" s="24">
        <v>0.1147</v>
      </c>
      <c r="AB2" s="24">
        <v>0.14610000000000001</v>
      </c>
      <c r="AC2" s="24">
        <v>0.1133</v>
      </c>
      <c r="AD2" s="24">
        <v>0.1052</v>
      </c>
      <c r="AE2" s="24">
        <v>8.4000000000000005E-2</v>
      </c>
      <c r="AF2" s="24">
        <v>7.4099999999999999E-2</v>
      </c>
      <c r="AG2" s="24">
        <v>7.1300000000000002E-2</v>
      </c>
      <c r="AH2" s="24">
        <v>5.4699999999999999E-2</v>
      </c>
      <c r="AI2" s="24">
        <v>5.6899999999999999E-2</v>
      </c>
      <c r="AJ2" s="24">
        <v>0.4249</v>
      </c>
      <c r="AK2" s="24">
        <v>0.38119999999999998</v>
      </c>
      <c r="AL2" s="24">
        <v>0.3579</v>
      </c>
      <c r="AM2" s="24">
        <v>0.37490000000000001</v>
      </c>
      <c r="AN2" s="24">
        <v>0.33700000000000002</v>
      </c>
      <c r="AO2" s="24">
        <v>0.38219999999999998</v>
      </c>
      <c r="AP2" s="24">
        <v>0.3523</v>
      </c>
      <c r="AQ2" s="24">
        <v>0.36969999999999997</v>
      </c>
      <c r="AR2" s="24">
        <v>0.35349999999999998</v>
      </c>
      <c r="AS2" s="24">
        <v>0.30759999999999998</v>
      </c>
      <c r="AT2" s="24">
        <v>0.32819999999999999</v>
      </c>
      <c r="AU2" s="24">
        <v>0.34420000000000001</v>
      </c>
      <c r="AV2" s="24">
        <v>0.30409999999999998</v>
      </c>
      <c r="AW2" s="24">
        <v>0.31969999999999998</v>
      </c>
      <c r="AX2" s="24">
        <v>0.36040000000000005</v>
      </c>
      <c r="AY2" s="24">
        <v>0.36869999999999997</v>
      </c>
      <c r="AZ2" s="24">
        <v>0.3821</v>
      </c>
      <c r="BA2" s="24">
        <v>0.41970000000000002</v>
      </c>
      <c r="BB2" s="24">
        <v>0.36799999999999999</v>
      </c>
      <c r="BC2" s="24">
        <v>0.38650000000000001</v>
      </c>
      <c r="BD2" s="24">
        <v>0.39290000000000003</v>
      </c>
      <c r="BE2" s="24">
        <v>0.39269999999999999</v>
      </c>
      <c r="BF2" s="24">
        <v>0.46129999999999999</v>
      </c>
      <c r="BG2" s="24">
        <v>0.44240000000000002</v>
      </c>
      <c r="BH2" s="24">
        <v>0.44929999999999998</v>
      </c>
      <c r="BI2" s="24">
        <v>0.4551</v>
      </c>
      <c r="BJ2" s="24">
        <v>5.0499999999999996E-2</v>
      </c>
      <c r="BK2" s="24">
        <v>7.3599999999999999E-2</v>
      </c>
      <c r="BL2" s="24">
        <v>9.7299999999999998E-2</v>
      </c>
      <c r="BM2" s="24">
        <v>9.9000000000000005E-2</v>
      </c>
      <c r="BN2" s="24">
        <v>0.12859999999999999</v>
      </c>
      <c r="BO2" s="24">
        <v>0.1037</v>
      </c>
      <c r="BP2" s="24">
        <v>0.14779999999999999</v>
      </c>
      <c r="BQ2" s="24">
        <v>0.16969999999999999</v>
      </c>
      <c r="BR2" s="24">
        <v>0.13220000000000001</v>
      </c>
      <c r="BS2" s="24">
        <v>0.157</v>
      </c>
      <c r="BT2" s="24">
        <v>0.15820000000000001</v>
      </c>
      <c r="BU2" s="24">
        <v>0.1517</v>
      </c>
      <c r="BV2" s="24">
        <v>0.18390000000000001</v>
      </c>
      <c r="BW2" s="24">
        <v>0.65739999999999998</v>
      </c>
      <c r="BX2" s="24">
        <v>0.1855</v>
      </c>
      <c r="BY2" s="24">
        <v>0.2</v>
      </c>
      <c r="BZ2" s="24">
        <v>0.46</v>
      </c>
      <c r="CA2" s="24">
        <v>0.28999999999999998</v>
      </c>
      <c r="CB2" s="24">
        <v>0.04</v>
      </c>
      <c r="CC2" s="24">
        <v>0.73529999999999995</v>
      </c>
      <c r="CD2" s="24">
        <v>0.1096</v>
      </c>
      <c r="CE2" s="24">
        <v>0.81110000000000004</v>
      </c>
      <c r="CF2" s="24">
        <v>4.8399999999999999E-2</v>
      </c>
      <c r="CG2" s="24">
        <v>0.1265</v>
      </c>
      <c r="CH2" s="24">
        <v>0.70250000000000001</v>
      </c>
      <c r="CI2" s="24">
        <v>0.69059999999999999</v>
      </c>
      <c r="CJ2" s="24">
        <v>0.1197</v>
      </c>
      <c r="CK2" s="24">
        <v>0.87670000000000003</v>
      </c>
      <c r="CL2" s="24">
        <v>7.1000000000000004E-3</v>
      </c>
      <c r="CM2" s="24">
        <v>0.53269999999999995</v>
      </c>
      <c r="CN2" s="24">
        <v>0.24660000000000001</v>
      </c>
      <c r="CO2" s="24">
        <v>8.8999999999999996E-2</v>
      </c>
      <c r="CP2" s="24">
        <v>0.29149999999999998</v>
      </c>
      <c r="CQ2" s="24">
        <v>0.50329999999999997</v>
      </c>
      <c r="CR2" s="24">
        <v>0.1162</v>
      </c>
      <c r="CS2" s="24">
        <v>0.78069999999999995</v>
      </c>
      <c r="CT2" s="24">
        <v>6.9699999999999998E-2</v>
      </c>
      <c r="CU2" s="24">
        <v>0.73170000000000002</v>
      </c>
      <c r="CV2" s="24">
        <v>0.1017</v>
      </c>
      <c r="CW2" s="24">
        <v>0.71579999999999999</v>
      </c>
      <c r="CX2" s="24">
        <v>0.1095</v>
      </c>
      <c r="CY2" s="24">
        <v>0.80489999999999995</v>
      </c>
      <c r="CZ2" s="24">
        <v>6.7100000000000007E-2</v>
      </c>
      <c r="DA2" s="24">
        <v>0.80989999999999995</v>
      </c>
      <c r="DB2" s="24">
        <v>8.2100000000000006E-2</v>
      </c>
      <c r="DC2" s="24">
        <v>0.78449999999999998</v>
      </c>
      <c r="DD2" s="24">
        <v>2.1399999999999999E-2</v>
      </c>
      <c r="DE2"/>
      <c r="DF2"/>
      <c r="DG2"/>
      <c r="DH2"/>
      <c r="DI2"/>
      <c r="DJ2"/>
      <c r="DK2"/>
      <c r="DL2"/>
    </row>
    <row r="3" spans="1:116" x14ac:dyDescent="0.3">
      <c r="A3" s="2" t="s">
        <v>2</v>
      </c>
      <c r="B3">
        <v>0.16201580035471</v>
      </c>
      <c r="C3">
        <v>0.4919906881821271</v>
      </c>
      <c r="D3">
        <v>7.032265526714844E-2</v>
      </c>
      <c r="E3">
        <v>0.2757</v>
      </c>
      <c r="F3">
        <v>13266</v>
      </c>
      <c r="G3">
        <v>8.8999999999999996E-2</v>
      </c>
      <c r="H3">
        <v>0.29149999999999998</v>
      </c>
      <c r="I3">
        <v>0.79479999999999995</v>
      </c>
      <c r="J3">
        <v>0.50329999999999997</v>
      </c>
      <c r="K3">
        <v>0.78449999999999998</v>
      </c>
      <c r="L3">
        <v>2.1399999999999999E-2</v>
      </c>
      <c r="M3">
        <v>0.86060000000000003</v>
      </c>
      <c r="N3">
        <v>3.5999999999999997E-2</v>
      </c>
      <c r="O3">
        <v>0.79390000000000005</v>
      </c>
      <c r="P3">
        <v>5.4800000000000001E-2</v>
      </c>
      <c r="Q3">
        <v>0.71389999999999998</v>
      </c>
      <c r="R3">
        <v>4.7100000000000003E-2</v>
      </c>
      <c r="S3">
        <v>7.2400000000000006E-2</v>
      </c>
      <c r="T3">
        <v>0.70299999999999996</v>
      </c>
      <c r="U3">
        <v>8.1900000000000001E-2</v>
      </c>
      <c r="V3">
        <v>0.81950000000000001</v>
      </c>
      <c r="W3">
        <v>0.20479999999999998</v>
      </c>
      <c r="X3">
        <v>0.18480000000000002</v>
      </c>
      <c r="Y3">
        <v>0.17609999999999998</v>
      </c>
      <c r="Z3">
        <v>0.1439</v>
      </c>
      <c r="AA3">
        <v>0.1147</v>
      </c>
      <c r="AB3">
        <v>0.14610000000000001</v>
      </c>
      <c r="AC3">
        <v>0.1133</v>
      </c>
      <c r="AD3">
        <v>0.1052</v>
      </c>
      <c r="AE3">
        <v>8.4000000000000005E-2</v>
      </c>
      <c r="AF3">
        <v>7.4099999999999999E-2</v>
      </c>
      <c r="AG3">
        <v>7.1300000000000002E-2</v>
      </c>
      <c r="AH3">
        <v>5.4699999999999999E-2</v>
      </c>
      <c r="AI3">
        <v>5.6899999999999999E-2</v>
      </c>
      <c r="AJ3">
        <v>0.4249</v>
      </c>
      <c r="AK3">
        <v>0.38119999999999998</v>
      </c>
      <c r="AL3">
        <v>0.3579</v>
      </c>
      <c r="AM3">
        <v>0.37490000000000001</v>
      </c>
      <c r="AN3">
        <v>0.33700000000000002</v>
      </c>
      <c r="AO3">
        <v>0.38219999999999998</v>
      </c>
      <c r="AP3">
        <v>0.3523</v>
      </c>
      <c r="AQ3">
        <v>0.36969999999999997</v>
      </c>
      <c r="AR3">
        <v>0.35349999999999998</v>
      </c>
      <c r="AS3">
        <v>0.30759999999999998</v>
      </c>
      <c r="AT3">
        <v>0.32819999999999999</v>
      </c>
      <c r="AU3">
        <v>0.34420000000000001</v>
      </c>
      <c r="AV3">
        <v>0.30409999999999998</v>
      </c>
      <c r="AW3">
        <v>0.31969999999999998</v>
      </c>
      <c r="AX3">
        <v>0.36040000000000005</v>
      </c>
      <c r="AY3">
        <v>0.36869999999999997</v>
      </c>
      <c r="AZ3">
        <v>0.3821</v>
      </c>
      <c r="BA3">
        <v>0.41970000000000002</v>
      </c>
      <c r="BB3">
        <v>0.36799999999999999</v>
      </c>
      <c r="BC3">
        <v>0.38650000000000001</v>
      </c>
      <c r="BD3">
        <v>0.39290000000000003</v>
      </c>
      <c r="BE3">
        <v>0.39269999999999999</v>
      </c>
      <c r="BF3">
        <v>0.46129999999999999</v>
      </c>
      <c r="BG3">
        <v>0.44240000000000002</v>
      </c>
      <c r="BH3">
        <v>0.44929999999999998</v>
      </c>
      <c r="BI3">
        <v>0.4551</v>
      </c>
      <c r="BJ3">
        <v>5.0499999999999996E-2</v>
      </c>
      <c r="BK3">
        <v>7.3599999999999999E-2</v>
      </c>
      <c r="BL3">
        <v>9.7299999999999998E-2</v>
      </c>
      <c r="BM3">
        <v>9.9000000000000005E-2</v>
      </c>
      <c r="BN3">
        <v>0.12859999999999999</v>
      </c>
      <c r="BO3">
        <v>0.1037</v>
      </c>
      <c r="BP3">
        <v>0.14779999999999999</v>
      </c>
      <c r="BQ3">
        <v>0.16969999999999999</v>
      </c>
      <c r="BR3">
        <v>0.13220000000000001</v>
      </c>
      <c r="BS3">
        <v>0.157</v>
      </c>
      <c r="BT3">
        <v>0.15820000000000001</v>
      </c>
      <c r="BU3">
        <v>0.1517</v>
      </c>
      <c r="BV3">
        <v>0.18390000000000001</v>
      </c>
      <c r="BW3">
        <v>0.65739999999999998</v>
      </c>
      <c r="BX3">
        <v>0.1855</v>
      </c>
      <c r="BY3">
        <v>0.2</v>
      </c>
      <c r="BZ3">
        <v>0.46</v>
      </c>
      <c r="CA3">
        <v>0.28999999999999998</v>
      </c>
      <c r="CB3">
        <v>0.04</v>
      </c>
      <c r="CC3">
        <v>0.73529999999999995</v>
      </c>
      <c r="CD3">
        <v>0.1096</v>
      </c>
      <c r="CE3">
        <v>0.81110000000000004</v>
      </c>
      <c r="CF3">
        <v>4.8399999999999999E-2</v>
      </c>
      <c r="CG3">
        <v>0.1265</v>
      </c>
      <c r="CH3">
        <v>0.70250000000000001</v>
      </c>
      <c r="CI3">
        <v>0.69059999999999999</v>
      </c>
      <c r="CJ3">
        <v>0.1197</v>
      </c>
      <c r="CK3">
        <v>0.87670000000000003</v>
      </c>
      <c r="CL3">
        <v>7.1000000000000004E-3</v>
      </c>
      <c r="CM3">
        <v>0.53269999999999995</v>
      </c>
      <c r="CN3">
        <v>0.24660000000000001</v>
      </c>
      <c r="CO3">
        <v>8.8999999999999996E-2</v>
      </c>
      <c r="CP3">
        <v>0.29149999999999998</v>
      </c>
      <c r="CQ3">
        <v>0.50329999999999997</v>
      </c>
      <c r="CR3">
        <v>0.1162</v>
      </c>
      <c r="CS3">
        <v>0.78069999999999995</v>
      </c>
      <c r="CT3">
        <v>6.9699999999999998E-2</v>
      </c>
      <c r="CU3">
        <v>0.73170000000000002</v>
      </c>
      <c r="CV3">
        <v>0.1017</v>
      </c>
      <c r="CW3">
        <v>0.71579999999999999</v>
      </c>
      <c r="CX3">
        <v>0.1095</v>
      </c>
      <c r="CY3">
        <v>0.80489999999999995</v>
      </c>
      <c r="CZ3">
        <v>6.7100000000000007E-2</v>
      </c>
      <c r="DA3">
        <v>0.80989999999999995</v>
      </c>
      <c r="DB3">
        <v>8.2100000000000006E-2</v>
      </c>
      <c r="DC3">
        <v>0.78449999999999998</v>
      </c>
      <c r="DD3">
        <v>2.1399999999999999E-2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ABE30-F978-4514-85C0-59562091E5BC}">
  <sheetPr codeName="Sheet2"/>
  <dimension ref="A1:DE79"/>
  <sheetViews>
    <sheetView workbookViewId="0">
      <pane xSplit="2" ySplit="1" topLeftCell="BM2" activePane="bottomRight" state="frozen"/>
      <selection pane="topRight" activeCell="D1" sqref="D1"/>
      <selection pane="bottomLeft" activeCell="A2" sqref="A2"/>
      <selection pane="bottomRight" activeCell="BV18" sqref="BV18"/>
    </sheetView>
  </sheetViews>
  <sheetFormatPr defaultRowHeight="14.4" x14ac:dyDescent="0.3"/>
  <cols>
    <col min="3" max="66" width="8.77734375" customWidth="1"/>
    <col min="67" max="67" width="11.33203125" bestFit="1" customWidth="1"/>
    <col min="82" max="82" width="10.21875" bestFit="1" customWidth="1"/>
  </cols>
  <sheetData>
    <row r="1" spans="1:109" s="32" customFormat="1" ht="111" customHeight="1" x14ac:dyDescent="0.3">
      <c r="A1" s="32" t="s">
        <v>122</v>
      </c>
      <c r="B1" s="32" t="s">
        <v>35</v>
      </c>
      <c r="C1" s="36" t="s">
        <v>178</v>
      </c>
      <c r="D1" s="36" t="s">
        <v>153</v>
      </c>
      <c r="E1" s="36" t="s">
        <v>154</v>
      </c>
      <c r="F1" s="36" t="s">
        <v>155</v>
      </c>
      <c r="G1" s="36" t="s">
        <v>40</v>
      </c>
      <c r="H1" s="36" t="s">
        <v>41</v>
      </c>
      <c r="I1" s="36" t="s">
        <v>42</v>
      </c>
      <c r="J1" s="36" t="s">
        <v>43</v>
      </c>
      <c r="K1" s="36" t="s">
        <v>44</v>
      </c>
      <c r="L1" s="36" t="s">
        <v>45</v>
      </c>
      <c r="M1" s="36" t="s">
        <v>46</v>
      </c>
      <c r="N1" s="36" t="s">
        <v>47</v>
      </c>
      <c r="O1" s="36" t="s">
        <v>48</v>
      </c>
      <c r="P1" s="36" t="s">
        <v>49</v>
      </c>
      <c r="Q1" s="36" t="s">
        <v>188</v>
      </c>
      <c r="R1" s="36" t="s">
        <v>230</v>
      </c>
      <c r="S1" s="36" t="s">
        <v>179</v>
      </c>
      <c r="T1" s="36" t="s">
        <v>150</v>
      </c>
      <c r="U1" s="36" t="s">
        <v>151</v>
      </c>
      <c r="V1" s="36" t="s">
        <v>152</v>
      </c>
      <c r="W1" s="36" t="s">
        <v>50</v>
      </c>
      <c r="X1" s="36" t="s">
        <v>51</v>
      </c>
      <c r="Y1" s="36" t="s">
        <v>52</v>
      </c>
      <c r="Z1" s="36" t="s">
        <v>53</v>
      </c>
      <c r="AA1" s="36" t="s">
        <v>54</v>
      </c>
      <c r="AB1" s="36" t="s">
        <v>55</v>
      </c>
      <c r="AC1" s="36" t="s">
        <v>56</v>
      </c>
      <c r="AD1" s="36" t="s">
        <v>57</v>
      </c>
      <c r="AE1" s="36" t="s">
        <v>58</v>
      </c>
      <c r="AF1" s="36" t="s">
        <v>59</v>
      </c>
      <c r="AG1" s="36" t="s">
        <v>189</v>
      </c>
      <c r="AH1" s="36" t="s">
        <v>233</v>
      </c>
      <c r="AI1" s="36" t="s">
        <v>180</v>
      </c>
      <c r="AJ1" s="36" t="s">
        <v>156</v>
      </c>
      <c r="AK1" s="36" t="s">
        <v>157</v>
      </c>
      <c r="AL1" s="36" t="s">
        <v>158</v>
      </c>
      <c r="AM1" s="36" t="s">
        <v>60</v>
      </c>
      <c r="AN1" s="36" t="s">
        <v>61</v>
      </c>
      <c r="AO1" s="36" t="s">
        <v>62</v>
      </c>
      <c r="AP1" s="36" t="s">
        <v>63</v>
      </c>
      <c r="AQ1" s="36" t="s">
        <v>64</v>
      </c>
      <c r="AR1" s="36" t="s">
        <v>65</v>
      </c>
      <c r="AS1" s="36" t="s">
        <v>66</v>
      </c>
      <c r="AT1" s="36" t="s">
        <v>67</v>
      </c>
      <c r="AU1" s="36" t="s">
        <v>68</v>
      </c>
      <c r="AV1" s="36" t="s">
        <v>69</v>
      </c>
      <c r="AW1" s="36" t="s">
        <v>190</v>
      </c>
      <c r="AX1" s="36" t="s">
        <v>231</v>
      </c>
      <c r="AY1" s="36" t="s">
        <v>181</v>
      </c>
      <c r="AZ1" s="36" t="s">
        <v>159</v>
      </c>
      <c r="BA1" s="36" t="s">
        <v>160</v>
      </c>
      <c r="BB1" s="36" t="s">
        <v>161</v>
      </c>
      <c r="BC1" s="36" t="s">
        <v>70</v>
      </c>
      <c r="BD1" s="36" t="s">
        <v>71</v>
      </c>
      <c r="BE1" s="36" t="s">
        <v>72</v>
      </c>
      <c r="BF1" s="36" t="s">
        <v>73</v>
      </c>
      <c r="BG1" s="36" t="s">
        <v>74</v>
      </c>
      <c r="BH1" s="36" t="s">
        <v>75</v>
      </c>
      <c r="BI1" s="36" t="s">
        <v>76</v>
      </c>
      <c r="BJ1" s="36" t="s">
        <v>77</v>
      </c>
      <c r="BK1" s="36" t="s">
        <v>78</v>
      </c>
      <c r="BL1" s="36" t="s">
        <v>79</v>
      </c>
      <c r="BM1" s="36" t="s">
        <v>191</v>
      </c>
      <c r="BN1" s="36" t="s">
        <v>232</v>
      </c>
      <c r="BO1" s="32" t="s">
        <v>123</v>
      </c>
      <c r="BP1" s="32" t="s">
        <v>27</v>
      </c>
      <c r="BQ1" s="32" t="s">
        <v>28</v>
      </c>
      <c r="BR1" s="32" t="s">
        <v>124</v>
      </c>
      <c r="BS1" s="32" t="s">
        <v>274</v>
      </c>
      <c r="BT1" s="32" t="s">
        <v>275</v>
      </c>
      <c r="BU1" s="32" t="s">
        <v>238</v>
      </c>
      <c r="BV1" s="32" t="s">
        <v>239</v>
      </c>
      <c r="BW1" s="32" t="s">
        <v>240</v>
      </c>
      <c r="BX1" s="32" t="s">
        <v>241</v>
      </c>
      <c r="BY1" s="32" t="s">
        <v>210</v>
      </c>
      <c r="BZ1" s="32" t="s">
        <v>211</v>
      </c>
      <c r="CA1" s="32" t="s">
        <v>246</v>
      </c>
      <c r="CB1" s="32" t="s">
        <v>247</v>
      </c>
      <c r="CC1" s="32" t="s">
        <v>125</v>
      </c>
      <c r="CD1" s="32" t="s">
        <v>126</v>
      </c>
      <c r="CE1" s="32" t="s">
        <v>127</v>
      </c>
      <c r="CF1" s="32" t="s">
        <v>128</v>
      </c>
      <c r="CG1" s="32" t="s">
        <v>129</v>
      </c>
      <c r="CH1" s="32" t="s">
        <v>130</v>
      </c>
      <c r="CI1" s="32" t="s">
        <v>131</v>
      </c>
      <c r="CJ1" s="32" t="s">
        <v>132</v>
      </c>
      <c r="CK1" s="32" t="s">
        <v>133</v>
      </c>
      <c r="CL1" s="32" t="s">
        <v>134</v>
      </c>
      <c r="CM1" s="32" t="s">
        <v>135</v>
      </c>
      <c r="CN1" s="32" t="s">
        <v>136</v>
      </c>
      <c r="CO1" s="32" t="s">
        <v>137</v>
      </c>
      <c r="CP1" s="32" t="s">
        <v>138</v>
      </c>
      <c r="CQ1" s="32" t="s">
        <v>139</v>
      </c>
      <c r="CR1" s="32" t="s">
        <v>140</v>
      </c>
      <c r="CS1" s="32" t="s">
        <v>266</v>
      </c>
      <c r="CT1" s="32" t="s">
        <v>267</v>
      </c>
      <c r="CU1" s="32" t="s">
        <v>196</v>
      </c>
      <c r="CV1" s="32" t="s">
        <v>197</v>
      </c>
      <c r="CW1" s="32" t="s">
        <v>206</v>
      </c>
      <c r="CX1" s="32" t="s">
        <v>205</v>
      </c>
      <c r="CY1" s="32" t="s">
        <v>200</v>
      </c>
      <c r="CZ1" s="32" t="s">
        <v>201</v>
      </c>
      <c r="DA1" s="32" t="s">
        <v>214</v>
      </c>
      <c r="DB1" s="32" t="s">
        <v>215</v>
      </c>
      <c r="DC1" s="32" t="s">
        <v>251</v>
      </c>
      <c r="DD1" s="32" t="s">
        <v>252</v>
      </c>
    </row>
    <row r="2" spans="1:109" x14ac:dyDescent="0.3">
      <c r="A2" t="s">
        <v>141</v>
      </c>
      <c r="B2">
        <v>11018</v>
      </c>
      <c r="C2" s="18">
        <v>0.203829455966135</v>
      </c>
      <c r="D2" s="18">
        <v>0.206456529283015</v>
      </c>
      <c r="E2" s="18">
        <v>0.19350815046919201</v>
      </c>
      <c r="F2" s="18">
        <v>0.17703980109918999</v>
      </c>
      <c r="G2" s="18">
        <v>0.15611928848010101</v>
      </c>
      <c r="H2" s="18">
        <v>0.11309977096203799</v>
      </c>
      <c r="I2" s="18">
        <v>0.14254614411963101</v>
      </c>
      <c r="J2" s="18">
        <v>0.11009350797829399</v>
      </c>
      <c r="K2" s="18">
        <v>0.103523492451998</v>
      </c>
      <c r="L2" s="18">
        <v>8.2154752177260301E-2</v>
      </c>
      <c r="M2" s="18">
        <v>7.3801394878007506E-2</v>
      </c>
      <c r="N2" s="18">
        <v>6.9594187766957499E-2</v>
      </c>
      <c r="O2" s="18">
        <v>5.1670833400870399E-2</v>
      </c>
      <c r="P2" s="18">
        <v>5.5191541290994003E-2</v>
      </c>
      <c r="Q2" s="18">
        <v>6.9295156386879261E-2</v>
      </c>
      <c r="R2" s="18">
        <v>8.9499999999999996E-2</v>
      </c>
      <c r="S2" s="18">
        <v>0.46466759882537501</v>
      </c>
      <c r="T2" s="18">
        <v>0.42129292695176002</v>
      </c>
      <c r="U2" s="18">
        <v>0.38402083747099902</v>
      </c>
      <c r="V2" s="18">
        <v>0.35774694691472803</v>
      </c>
      <c r="W2" s="18">
        <v>0.37409093512832797</v>
      </c>
      <c r="X2" s="18">
        <v>0.33546820048409198</v>
      </c>
      <c r="Y2" s="18">
        <v>0.38436014206254199</v>
      </c>
      <c r="Z2" s="18">
        <v>0.353558995147502</v>
      </c>
      <c r="AA2" s="18">
        <v>0.36901235240977398</v>
      </c>
      <c r="AB2" s="18">
        <v>0.350343429693172</v>
      </c>
      <c r="AC2" s="18">
        <v>0.30621373049084799</v>
      </c>
      <c r="AD2" s="18">
        <v>0.32871505894949798</v>
      </c>
      <c r="AE2" s="18">
        <v>0.34648987656977598</v>
      </c>
      <c r="AF2" s="18">
        <v>0.30451843162418601</v>
      </c>
      <c r="AG2" s="18">
        <v>0.27615580766146852</v>
      </c>
      <c r="AH2" s="18">
        <v>0.29670000000000002</v>
      </c>
      <c r="AI2" s="18">
        <v>0.28910860346850098</v>
      </c>
      <c r="AJ2" s="18">
        <v>0.31972192798871601</v>
      </c>
      <c r="AK2" s="18">
        <v>0.34955419594088</v>
      </c>
      <c r="AL2" s="18">
        <v>0.36521217836381098</v>
      </c>
      <c r="AM2" s="18">
        <v>0.36948152838558102</v>
      </c>
      <c r="AN2" s="18">
        <v>0.41869721154892697</v>
      </c>
      <c r="AO2" s="18">
        <v>0.36661290023864102</v>
      </c>
      <c r="AP2" s="18">
        <v>0.38402889484483999</v>
      </c>
      <c r="AQ2" s="18">
        <v>0.39381173384506302</v>
      </c>
      <c r="AR2" s="18">
        <v>0.39653253037282399</v>
      </c>
      <c r="AS2" s="18">
        <v>0.462246875936698</v>
      </c>
      <c r="AT2" s="18">
        <v>0.44250530730839999</v>
      </c>
      <c r="AU2" s="18">
        <v>0.45029264516622403</v>
      </c>
      <c r="AV2" s="18">
        <v>0.45783732482598499</v>
      </c>
      <c r="AW2" s="18">
        <v>0.49283903205910001</v>
      </c>
      <c r="AX2" s="18">
        <v>0.496</v>
      </c>
      <c r="AY2" s="18">
        <v>4.2394341739988899E-2</v>
      </c>
      <c r="AZ2" s="18">
        <v>5.2528615776509302E-2</v>
      </c>
      <c r="BA2" s="18">
        <v>7.2916816118928598E-2</v>
      </c>
      <c r="BB2" s="18">
        <v>0.10000107362227099</v>
      </c>
      <c r="BC2" s="18">
        <v>0.10030824800599</v>
      </c>
      <c r="BD2" s="18">
        <v>0.132734817004943</v>
      </c>
      <c r="BE2" s="18">
        <v>0.106480813579186</v>
      </c>
      <c r="BF2" s="18">
        <v>0.15231860202936401</v>
      </c>
      <c r="BG2" s="18">
        <v>0.13365242129316501</v>
      </c>
      <c r="BH2" s="18">
        <v>0.170969287756743</v>
      </c>
      <c r="BI2" s="18">
        <v>0.15773799869444699</v>
      </c>
      <c r="BJ2" s="18">
        <v>0.159185445975144</v>
      </c>
      <c r="BK2" s="18">
        <v>0.15154664486312899</v>
      </c>
      <c r="BL2" s="18">
        <v>0.182452702258834</v>
      </c>
      <c r="BM2" s="18">
        <v>0.1617100038925523</v>
      </c>
      <c r="BN2" s="18">
        <v>0.1177</v>
      </c>
      <c r="BO2" s="18">
        <v>8.9499999999999996E-2</v>
      </c>
      <c r="BP2" s="18">
        <v>0.29670000000000002</v>
      </c>
      <c r="BQ2" s="18">
        <v>0.79269999999999996</v>
      </c>
      <c r="BR2" s="18">
        <v>0.496</v>
      </c>
      <c r="BS2" s="43">
        <v>0.78210000000000002</v>
      </c>
      <c r="BT2" s="43">
        <v>2.1000000000000001E-2</v>
      </c>
      <c r="BU2" s="18">
        <v>0.78069999999999995</v>
      </c>
      <c r="BV2" s="18">
        <v>7.0000000000000007E-2</v>
      </c>
      <c r="BW2" s="18">
        <v>0.7339</v>
      </c>
      <c r="BX2" s="18">
        <v>0.10150000000000001</v>
      </c>
      <c r="BY2" s="18">
        <v>0.69230000000000003</v>
      </c>
      <c r="BZ2" s="18">
        <v>0.1181</v>
      </c>
      <c r="CA2" s="18">
        <v>0.71640000000000004</v>
      </c>
      <c r="CB2" s="18">
        <v>0.1084</v>
      </c>
      <c r="CC2" s="18">
        <v>0.78210000000000002</v>
      </c>
      <c r="CD2" s="18">
        <v>2.1000000000000001E-2</v>
      </c>
      <c r="CE2" s="18">
        <v>0.8579</v>
      </c>
      <c r="CF2" s="18">
        <v>3.56E-2</v>
      </c>
      <c r="CG2" s="18">
        <v>0.79259999999999997</v>
      </c>
      <c r="CH2" s="18">
        <v>5.3699999999999998E-2</v>
      </c>
      <c r="CI2" s="18">
        <v>0.7127</v>
      </c>
      <c r="CJ2" s="18">
        <v>7.22E-2</v>
      </c>
      <c r="CK2" s="18">
        <v>0.70640000000000003</v>
      </c>
      <c r="CL2" s="18">
        <v>8.0799999999999997E-2</v>
      </c>
      <c r="CM2" s="18">
        <v>0.81850000000000001</v>
      </c>
      <c r="CN2" s="18">
        <v>4.5400000000000003E-2</v>
      </c>
      <c r="CO2" s="18">
        <v>0.53100000000000003</v>
      </c>
      <c r="CP2" s="18">
        <v>0.24940000000000001</v>
      </c>
      <c r="CQ2" s="18">
        <v>0.65969999999999995</v>
      </c>
      <c r="CR2" s="18">
        <v>0.18340000000000001</v>
      </c>
      <c r="CS2" s="18">
        <v>0.81</v>
      </c>
      <c r="CT2" s="18">
        <v>8.2100000000000006E-2</v>
      </c>
      <c r="CU2" s="18">
        <v>0.73960000000000004</v>
      </c>
      <c r="CV2" s="18">
        <v>0.1067</v>
      </c>
      <c r="CW2" s="18">
        <v>0.70630000000000004</v>
      </c>
      <c r="CX2" s="18">
        <v>0.1244</v>
      </c>
      <c r="CY2" s="18">
        <v>0.81020000000000003</v>
      </c>
      <c r="CZ2" s="18">
        <v>4.82E-2</v>
      </c>
      <c r="DA2" s="18">
        <v>0.873</v>
      </c>
      <c r="DB2" s="18">
        <v>7.6E-3</v>
      </c>
      <c r="DC2" s="18">
        <v>0.80210000000000004</v>
      </c>
      <c r="DD2" s="18">
        <v>6.7299999999999999E-2</v>
      </c>
    </row>
    <row r="3" spans="1:109" x14ac:dyDescent="0.3">
      <c r="A3" t="s">
        <v>0</v>
      </c>
      <c r="B3">
        <v>985</v>
      </c>
      <c r="C3" s="18">
        <v>0.192085283903073</v>
      </c>
      <c r="D3" s="18">
        <v>0.21071862099999999</v>
      </c>
      <c r="E3" s="18">
        <v>0.18383142699999999</v>
      </c>
      <c r="F3" s="18">
        <v>0.170027068</v>
      </c>
      <c r="G3" s="18">
        <v>0.15079637400000001</v>
      </c>
      <c r="H3" s="18">
        <v>0.10361801900000001</v>
      </c>
      <c r="I3" s="18">
        <v>0.15068420799999999</v>
      </c>
      <c r="J3" s="18">
        <v>0.13543553699999999</v>
      </c>
      <c r="K3" s="18">
        <v>0.120400883</v>
      </c>
      <c r="L3" s="18">
        <v>0.101121059</v>
      </c>
      <c r="M3" s="18">
        <v>8.0113873000000002E-2</v>
      </c>
      <c r="N3" s="18">
        <v>7.3504389000000003E-2</v>
      </c>
      <c r="O3" s="18">
        <v>4.8362039000000002E-2</v>
      </c>
      <c r="P3" s="18">
        <v>6.1222161999999997E-2</v>
      </c>
      <c r="Q3" s="18">
        <v>6.332924813369778E-2</v>
      </c>
      <c r="R3" s="18">
        <v>8.2699999999999996E-2</v>
      </c>
      <c r="S3" s="18">
        <v>0.481390996231993</v>
      </c>
      <c r="T3" s="18">
        <v>0.42878882000000001</v>
      </c>
      <c r="U3" s="18">
        <v>0.39202266899999999</v>
      </c>
      <c r="V3" s="18">
        <v>0.35785926800000001</v>
      </c>
      <c r="W3" s="18">
        <v>0.37323867500000002</v>
      </c>
      <c r="X3" s="18">
        <v>0.32508392600000002</v>
      </c>
      <c r="Y3" s="18">
        <v>0.37318563399999999</v>
      </c>
      <c r="Z3" s="18">
        <v>0.35879950100000002</v>
      </c>
      <c r="AA3" s="18">
        <v>0.37649664500000002</v>
      </c>
      <c r="AB3" s="18">
        <v>0.35848761000000001</v>
      </c>
      <c r="AC3" s="18">
        <v>0.28468095500000001</v>
      </c>
      <c r="AD3" s="18">
        <v>0.34086180300000002</v>
      </c>
      <c r="AE3" s="18">
        <v>0.35779321800000002</v>
      </c>
      <c r="AF3" s="18">
        <v>0.30166237200000001</v>
      </c>
      <c r="AG3" s="18">
        <v>0.25424072055773572</v>
      </c>
      <c r="AH3" s="18">
        <v>0.28320000000000001</v>
      </c>
      <c r="AI3" s="18">
        <v>0.29022085594686498</v>
      </c>
      <c r="AJ3" s="18">
        <v>0.31190256300000002</v>
      </c>
      <c r="AK3" s="18">
        <v>0.36057876700000002</v>
      </c>
      <c r="AL3" s="18">
        <v>0.37480824699999998</v>
      </c>
      <c r="AM3" s="18">
        <v>0.38252529800000001</v>
      </c>
      <c r="AN3" s="18">
        <v>0.44067391500000003</v>
      </c>
      <c r="AO3" s="18">
        <v>0.38043734499999998</v>
      </c>
      <c r="AP3" s="18">
        <v>0.36694555000000001</v>
      </c>
      <c r="AQ3" s="18">
        <v>0.367522933</v>
      </c>
      <c r="AR3" s="18">
        <v>0.36326043899999999</v>
      </c>
      <c r="AS3" s="18">
        <v>0.478497432</v>
      </c>
      <c r="AT3" s="18">
        <v>0.44115139799999997</v>
      </c>
      <c r="AU3" s="18">
        <v>0.44519434200000002</v>
      </c>
      <c r="AV3" s="18">
        <v>0.43357878700000002</v>
      </c>
      <c r="AW3" s="18">
        <v>0.49127579550669542</v>
      </c>
      <c r="AX3" s="18">
        <v>0.49490000000000001</v>
      </c>
      <c r="AY3" s="18">
        <v>3.6302863918069E-2</v>
      </c>
      <c r="AZ3" s="18">
        <v>4.8589997000000003E-2</v>
      </c>
      <c r="BA3" s="18">
        <v>6.3567136999999996E-2</v>
      </c>
      <c r="BB3" s="18">
        <v>9.7305417000000005E-2</v>
      </c>
      <c r="BC3" s="18">
        <v>9.3439652999999998E-2</v>
      </c>
      <c r="BD3" s="18">
        <v>0.130624139</v>
      </c>
      <c r="BE3" s="18">
        <v>9.5692813000000002E-2</v>
      </c>
      <c r="BF3" s="18">
        <v>0.138819412</v>
      </c>
      <c r="BG3" s="18">
        <v>0.135579539</v>
      </c>
      <c r="BH3" s="18">
        <v>0.17713089200000001</v>
      </c>
      <c r="BI3" s="18">
        <v>0.15670774100000001</v>
      </c>
      <c r="BJ3" s="18">
        <v>0.14448240900000001</v>
      </c>
      <c r="BK3" s="18">
        <v>0.14865039999999999</v>
      </c>
      <c r="BL3" s="18">
        <v>0.203536679</v>
      </c>
      <c r="BM3" s="18">
        <v>0.19115423580187119</v>
      </c>
      <c r="BN3" s="18">
        <v>0.13919999999999999</v>
      </c>
      <c r="BO3" s="18">
        <v>8.2699999999999996E-2</v>
      </c>
      <c r="BP3" s="18">
        <v>0.28320000000000001</v>
      </c>
      <c r="BQ3" s="18">
        <v>0.77810000000000001</v>
      </c>
      <c r="BR3" s="18">
        <v>0.49490000000000001</v>
      </c>
      <c r="BS3" s="43">
        <v>0.74229999999999996</v>
      </c>
      <c r="BT3" s="43">
        <v>1.4800000000000001E-2</v>
      </c>
      <c r="BU3" s="18">
        <v>0.76619999999999999</v>
      </c>
      <c r="BV3" s="18">
        <v>7.17E-2</v>
      </c>
      <c r="BW3" s="18">
        <v>0.72670000000000001</v>
      </c>
      <c r="BX3" s="18">
        <v>0.109</v>
      </c>
      <c r="BY3" s="18">
        <v>0.69169999999999998</v>
      </c>
      <c r="BZ3" s="18">
        <v>0.1022</v>
      </c>
      <c r="CA3" s="18">
        <v>0.71350000000000002</v>
      </c>
      <c r="CB3" s="18">
        <v>9.9500000000000005E-2</v>
      </c>
      <c r="CC3" s="18">
        <v>0.74229999999999996</v>
      </c>
      <c r="CD3" s="18">
        <v>1.4800000000000001E-2</v>
      </c>
      <c r="CE3" s="18">
        <v>0.86009999999999998</v>
      </c>
      <c r="CF3" s="18">
        <v>2.92E-2</v>
      </c>
      <c r="CG3" s="18">
        <v>0.7712</v>
      </c>
      <c r="CH3" s="18">
        <v>4.8000000000000001E-2</v>
      </c>
      <c r="CI3" s="18">
        <v>0.76570000000000005</v>
      </c>
      <c r="CJ3" s="18">
        <v>6.5500000000000003E-2</v>
      </c>
      <c r="CK3" s="18">
        <v>0.70979999999999999</v>
      </c>
      <c r="CL3" s="18">
        <v>6.9400000000000003E-2</v>
      </c>
      <c r="CM3" s="18">
        <v>0.81040000000000001</v>
      </c>
      <c r="CN3" s="18">
        <v>5.3400000000000003E-2</v>
      </c>
      <c r="CO3" s="18">
        <v>0.503</v>
      </c>
      <c r="CP3" s="18">
        <v>0.27860000000000001</v>
      </c>
      <c r="CQ3" s="18">
        <v>0.67710000000000004</v>
      </c>
      <c r="CR3" s="18">
        <v>0.1701</v>
      </c>
      <c r="CS3" s="18">
        <v>0.80410000000000004</v>
      </c>
      <c r="CT3" s="18">
        <v>8.43E-2</v>
      </c>
      <c r="CU3" s="18">
        <v>0.73170000000000002</v>
      </c>
      <c r="CV3" s="18">
        <v>0.1004</v>
      </c>
      <c r="CW3" s="18">
        <v>0.7046</v>
      </c>
      <c r="CX3" s="18">
        <v>0.1145</v>
      </c>
      <c r="CY3" s="18">
        <v>0.78969999999999996</v>
      </c>
      <c r="CZ3" s="18">
        <v>5.1999999999999998E-2</v>
      </c>
      <c r="DA3" s="18">
        <v>0.86429999999999996</v>
      </c>
      <c r="DB3" s="18">
        <v>6.1999999999999998E-3</v>
      </c>
      <c r="DC3" s="18">
        <v>0.79069999999999996</v>
      </c>
      <c r="DD3" s="18">
        <v>7.3300000000000004E-2</v>
      </c>
    </row>
    <row r="4" spans="1:109" x14ac:dyDescent="0.3">
      <c r="A4" t="s">
        <v>142</v>
      </c>
      <c r="B4">
        <v>1227</v>
      </c>
      <c r="C4" s="18">
        <v>0.194300951360561</v>
      </c>
      <c r="D4" s="18">
        <v>0.21119412400000001</v>
      </c>
      <c r="E4" s="18">
        <v>0.16830869600000001</v>
      </c>
      <c r="F4" s="18">
        <v>0.204066003</v>
      </c>
      <c r="G4" s="18">
        <v>0.157299511</v>
      </c>
      <c r="H4" s="18">
        <v>0.10857019800000001</v>
      </c>
      <c r="I4" s="18">
        <v>0.15816637</v>
      </c>
      <c r="J4" s="18">
        <v>0.117331792</v>
      </c>
      <c r="K4" s="18">
        <v>0.106934178</v>
      </c>
      <c r="L4" s="18">
        <v>9.1151255E-2</v>
      </c>
      <c r="M4" s="18">
        <v>7.2873262999999994E-2</v>
      </c>
      <c r="N4" s="18">
        <v>7.0894651000000003E-2</v>
      </c>
      <c r="O4" s="18">
        <v>5.9050740999999997E-2</v>
      </c>
      <c r="P4" s="18">
        <v>6.0158151E-2</v>
      </c>
      <c r="Q4" s="18">
        <v>6.306295407237808E-2</v>
      </c>
      <c r="R4" s="18">
        <v>7.3899999999999993E-2</v>
      </c>
      <c r="S4" s="18">
        <v>0.45322621810066599</v>
      </c>
      <c r="T4" s="18">
        <v>0.40534142299999998</v>
      </c>
      <c r="U4" s="18">
        <v>0.366358507</v>
      </c>
      <c r="V4" s="18">
        <v>0.35332044600000001</v>
      </c>
      <c r="W4" s="18">
        <v>0.37413206799999998</v>
      </c>
      <c r="X4" s="18">
        <v>0.33394498099999997</v>
      </c>
      <c r="Y4" s="18">
        <v>0.39033932500000001</v>
      </c>
      <c r="Z4" s="18">
        <v>0.36674874899999999</v>
      </c>
      <c r="AA4" s="18">
        <v>0.358393766</v>
      </c>
      <c r="AB4" s="18">
        <v>0.37255438400000002</v>
      </c>
      <c r="AC4" s="18">
        <v>0.28850852399999999</v>
      </c>
      <c r="AD4" s="18">
        <v>0.33822669100000002</v>
      </c>
      <c r="AE4" s="18">
        <v>0.35015828500000001</v>
      </c>
      <c r="AF4" s="18">
        <v>0.29746061699999998</v>
      </c>
      <c r="AG4" s="18">
        <v>0.28617485214684169</v>
      </c>
      <c r="AH4" s="18">
        <v>0.31230000000000002</v>
      </c>
      <c r="AI4" s="18">
        <v>0.304974582071809</v>
      </c>
      <c r="AJ4" s="18">
        <v>0.32945249100000001</v>
      </c>
      <c r="AK4" s="18">
        <v>0.389796535</v>
      </c>
      <c r="AL4" s="18">
        <v>0.35735852200000001</v>
      </c>
      <c r="AM4" s="18">
        <v>0.37379233499999998</v>
      </c>
      <c r="AN4" s="18">
        <v>0.43418849300000001</v>
      </c>
      <c r="AO4" s="18">
        <v>0.35684094900000002</v>
      </c>
      <c r="AP4" s="18">
        <v>0.37814536399999998</v>
      </c>
      <c r="AQ4" s="18">
        <v>0.41431707899999998</v>
      </c>
      <c r="AR4" s="18">
        <v>0.39678634000000002</v>
      </c>
      <c r="AS4" s="18">
        <v>0.47473184699999998</v>
      </c>
      <c r="AT4" s="18">
        <v>0.45084254099999999</v>
      </c>
      <c r="AU4" s="18">
        <v>0.43184375200000003</v>
      </c>
      <c r="AV4" s="18">
        <v>0.45508915799999999</v>
      </c>
      <c r="AW4" s="18">
        <v>0.48005405409716378</v>
      </c>
      <c r="AX4" s="18">
        <v>0.50419999999999998</v>
      </c>
      <c r="AY4" s="18">
        <v>4.7498248466963003E-2</v>
      </c>
      <c r="AZ4" s="18">
        <v>5.4011961999999997E-2</v>
      </c>
      <c r="BA4" s="18">
        <v>7.5536260999999993E-2</v>
      </c>
      <c r="BB4" s="18">
        <v>8.5255029999999996E-2</v>
      </c>
      <c r="BC4" s="18">
        <v>9.4776085999999996E-2</v>
      </c>
      <c r="BD4" s="18">
        <v>0.123296328</v>
      </c>
      <c r="BE4" s="18">
        <v>9.4653354999999995E-2</v>
      </c>
      <c r="BF4" s="18">
        <v>0.13777409400000001</v>
      </c>
      <c r="BG4" s="18">
        <v>0.120354977</v>
      </c>
      <c r="BH4" s="18">
        <v>0.13950802100000001</v>
      </c>
      <c r="BI4" s="18">
        <v>0.16388636600000001</v>
      </c>
      <c r="BJ4" s="18">
        <v>0.14003611699999999</v>
      </c>
      <c r="BK4" s="18">
        <v>0.158947223</v>
      </c>
      <c r="BL4" s="18">
        <v>0.187292074</v>
      </c>
      <c r="BM4" s="18">
        <v>0.17070813968361651</v>
      </c>
      <c r="BN4" s="18">
        <v>0.1096</v>
      </c>
      <c r="BO4" s="18">
        <v>7.3899999999999993E-2</v>
      </c>
      <c r="BP4" s="18">
        <v>0.31230000000000002</v>
      </c>
      <c r="BQ4" s="18">
        <v>0.8165</v>
      </c>
      <c r="BR4" s="18">
        <v>0.50419999999999998</v>
      </c>
      <c r="BS4" s="43">
        <v>0.78849999999999998</v>
      </c>
      <c r="BT4" s="43">
        <v>1.3299999999999999E-2</v>
      </c>
      <c r="BU4" s="18">
        <v>0.78049999999999997</v>
      </c>
      <c r="BV4" s="18">
        <v>6.1699999999999998E-2</v>
      </c>
      <c r="BW4" s="18">
        <v>0.72840000000000005</v>
      </c>
      <c r="BX4" s="18">
        <v>0.1021</v>
      </c>
      <c r="BY4" s="18">
        <v>0.68899999999999995</v>
      </c>
      <c r="BZ4" s="18">
        <v>0.127</v>
      </c>
      <c r="CA4" s="18">
        <v>0.72440000000000004</v>
      </c>
      <c r="CB4" s="18">
        <v>0.1202</v>
      </c>
      <c r="CC4" s="18">
        <v>0.78849999999999998</v>
      </c>
      <c r="CD4" s="18">
        <v>1.3299999999999999E-2</v>
      </c>
      <c r="CE4" s="18">
        <v>0.88019999999999998</v>
      </c>
      <c r="CF4" s="18">
        <v>3.1E-2</v>
      </c>
      <c r="CG4" s="18">
        <v>0.80230000000000001</v>
      </c>
      <c r="CH4" s="18">
        <v>4.9000000000000002E-2</v>
      </c>
      <c r="CI4" s="18">
        <v>0.72540000000000004</v>
      </c>
      <c r="CJ4" s="18">
        <v>9.1899999999999996E-2</v>
      </c>
      <c r="CK4" s="18">
        <v>0.71970000000000001</v>
      </c>
      <c r="CL4" s="18">
        <v>8.9700000000000002E-2</v>
      </c>
      <c r="CM4" s="18">
        <v>0.84230000000000005</v>
      </c>
      <c r="CN4" s="18">
        <v>3.4299999999999997E-2</v>
      </c>
      <c r="CO4" s="18">
        <v>0.50800000000000001</v>
      </c>
      <c r="CP4" s="18">
        <v>0.26950000000000002</v>
      </c>
      <c r="CQ4" s="18">
        <v>0.64890000000000003</v>
      </c>
      <c r="CR4" s="18">
        <v>0.19789999999999999</v>
      </c>
      <c r="CS4" s="18">
        <v>0.81110000000000004</v>
      </c>
      <c r="CT4" s="18">
        <v>8.9899999999999994E-2</v>
      </c>
      <c r="CU4" s="18">
        <v>0.7349</v>
      </c>
      <c r="CV4" s="18">
        <v>0.1115</v>
      </c>
      <c r="CW4" s="18">
        <v>0.70640000000000003</v>
      </c>
      <c r="CX4" s="18">
        <v>0.127</v>
      </c>
      <c r="CY4" s="18">
        <v>0.83560000000000001</v>
      </c>
      <c r="CZ4" s="18">
        <v>4.1099999999999998E-2</v>
      </c>
      <c r="DA4" s="18">
        <v>0.87590000000000001</v>
      </c>
      <c r="DB4" s="18">
        <v>4.8999999999999998E-3</v>
      </c>
      <c r="DC4" s="18">
        <v>0.82599999999999996</v>
      </c>
      <c r="DD4" s="18">
        <v>5.6899999999999999E-2</v>
      </c>
    </row>
    <row r="5" spans="1:109" x14ac:dyDescent="0.3">
      <c r="A5" t="s">
        <v>143</v>
      </c>
      <c r="B5">
        <v>1741</v>
      </c>
      <c r="C5" s="18">
        <v>0.18285018214290699</v>
      </c>
      <c r="D5" s="18">
        <v>0.171197617</v>
      </c>
      <c r="E5" s="18">
        <v>0.15598536700000001</v>
      </c>
      <c r="F5" s="18">
        <v>0.14124577599999999</v>
      </c>
      <c r="G5" s="18">
        <v>0.138690068</v>
      </c>
      <c r="H5" s="18">
        <v>9.6182313000000005E-2</v>
      </c>
      <c r="I5" s="18">
        <v>0.13444314299999999</v>
      </c>
      <c r="J5" s="18">
        <v>9.1328663000000004E-2</v>
      </c>
      <c r="K5" s="18">
        <v>0.10642143900000001</v>
      </c>
      <c r="L5" s="18">
        <v>7.3839296999999998E-2</v>
      </c>
      <c r="M5" s="18">
        <v>7.7558948000000003E-2</v>
      </c>
      <c r="N5" s="18">
        <v>6.6346470000000005E-2</v>
      </c>
      <c r="O5" s="18">
        <v>4.4828682000000002E-2</v>
      </c>
      <c r="P5" s="18">
        <v>5.6110303E-2</v>
      </c>
      <c r="Q5" s="18">
        <v>8.5851162938955311E-2</v>
      </c>
      <c r="R5" s="18">
        <v>0.1075</v>
      </c>
      <c r="S5" s="18">
        <v>0.50243247878304798</v>
      </c>
      <c r="T5" s="18">
        <v>0.43807618700000001</v>
      </c>
      <c r="U5" s="18">
        <v>0.39675369300000002</v>
      </c>
      <c r="V5" s="18">
        <v>0.36183289200000002</v>
      </c>
      <c r="W5" s="18">
        <v>0.37864135599999998</v>
      </c>
      <c r="X5" s="18">
        <v>0.33836186099999999</v>
      </c>
      <c r="Y5" s="18">
        <v>0.37172696100000002</v>
      </c>
      <c r="Z5" s="18">
        <v>0.37206761399999999</v>
      </c>
      <c r="AA5" s="18">
        <v>0.37691812400000002</v>
      </c>
      <c r="AB5" s="18">
        <v>0.33414806000000002</v>
      </c>
      <c r="AC5" s="18">
        <v>0.29541068399999998</v>
      </c>
      <c r="AD5" s="18">
        <v>0.32225518199999997</v>
      </c>
      <c r="AE5" s="18">
        <v>0.36513094699999998</v>
      </c>
      <c r="AF5" s="18">
        <v>0.31577683499999998</v>
      </c>
      <c r="AG5" s="18">
        <v>0.28133838801448852</v>
      </c>
      <c r="AH5" s="18">
        <v>0.34870000000000001</v>
      </c>
      <c r="AI5" s="18">
        <v>0.26113463146837301</v>
      </c>
      <c r="AJ5" s="18">
        <v>0.322316467</v>
      </c>
      <c r="AK5" s="18">
        <v>0.36908626</v>
      </c>
      <c r="AL5" s="18">
        <v>0.36959067200000001</v>
      </c>
      <c r="AM5" s="18">
        <v>0.35150579300000001</v>
      </c>
      <c r="AN5" s="18">
        <v>0.385222701</v>
      </c>
      <c r="AO5" s="18">
        <v>0.36316318400000003</v>
      </c>
      <c r="AP5" s="18">
        <v>0.35146245999999998</v>
      </c>
      <c r="AQ5" s="18">
        <v>0.36838711200000002</v>
      </c>
      <c r="AR5" s="18">
        <v>0.38478584100000002</v>
      </c>
      <c r="AS5" s="18">
        <v>0.45115924600000001</v>
      </c>
      <c r="AT5" s="18">
        <v>0.42791933399999998</v>
      </c>
      <c r="AU5" s="18">
        <v>0.43282402599999997</v>
      </c>
      <c r="AV5" s="18">
        <v>0.45717827999999999</v>
      </c>
      <c r="AW5" s="18">
        <v>0.47186176205997088</v>
      </c>
      <c r="AX5" s="18">
        <v>0.42970000000000003</v>
      </c>
      <c r="AY5" s="18">
        <v>5.3582707605672401E-2</v>
      </c>
      <c r="AZ5" s="18">
        <v>6.8409729000000002E-2</v>
      </c>
      <c r="BA5" s="18">
        <v>7.8174679999999996E-2</v>
      </c>
      <c r="BB5" s="18">
        <v>0.12733066000000001</v>
      </c>
      <c r="BC5" s="18">
        <v>0.13116278300000001</v>
      </c>
      <c r="BD5" s="18">
        <v>0.18023312599999999</v>
      </c>
      <c r="BE5" s="18">
        <v>0.13066671199999999</v>
      </c>
      <c r="BF5" s="18">
        <v>0.185141263</v>
      </c>
      <c r="BG5" s="18">
        <v>0.14827332500000001</v>
      </c>
      <c r="BH5" s="18">
        <v>0.20722680199999999</v>
      </c>
      <c r="BI5" s="18">
        <v>0.17587112199999999</v>
      </c>
      <c r="BJ5" s="18">
        <v>0.183479014</v>
      </c>
      <c r="BK5" s="18">
        <v>0.15721634500000001</v>
      </c>
      <c r="BL5" s="18">
        <v>0.170934582</v>
      </c>
      <c r="BM5" s="18">
        <v>0.16094868698658529</v>
      </c>
      <c r="BN5" s="18">
        <v>0.1142</v>
      </c>
      <c r="BO5" s="18">
        <v>0.1075</v>
      </c>
      <c r="BP5" s="18">
        <v>0.34870000000000001</v>
      </c>
      <c r="BQ5" s="18">
        <v>0.77839999999999998</v>
      </c>
      <c r="BR5" s="18">
        <v>0.42970000000000003</v>
      </c>
      <c r="BS5" s="43">
        <v>0.78339999999999999</v>
      </c>
      <c r="BT5" s="43">
        <v>2.87E-2</v>
      </c>
      <c r="BU5" s="18">
        <v>0.7702</v>
      </c>
      <c r="BV5" s="18">
        <v>6.0699999999999997E-2</v>
      </c>
      <c r="BW5" s="18">
        <v>0.73070000000000002</v>
      </c>
      <c r="BX5" s="18">
        <v>8.7599999999999997E-2</v>
      </c>
      <c r="BY5" s="18">
        <v>0.68379999999999996</v>
      </c>
      <c r="BZ5" s="18">
        <v>0.10929999999999999</v>
      </c>
      <c r="CA5" s="18">
        <v>0.72760000000000002</v>
      </c>
      <c r="CB5" s="18">
        <v>9.3399999999999997E-2</v>
      </c>
      <c r="CC5" s="18">
        <v>0.78339999999999999</v>
      </c>
      <c r="CD5" s="18">
        <v>2.87E-2</v>
      </c>
      <c r="CE5" s="18">
        <v>0.80389999999999995</v>
      </c>
      <c r="CF5" s="18">
        <v>4.6300000000000001E-2</v>
      </c>
      <c r="CG5" s="18">
        <v>0.78149999999999997</v>
      </c>
      <c r="CH5" s="18">
        <v>4.5699999999999998E-2</v>
      </c>
      <c r="CI5" s="18">
        <v>0.74909999999999999</v>
      </c>
      <c r="CJ5" s="18">
        <v>6.2E-2</v>
      </c>
      <c r="CK5" s="18">
        <v>0.71</v>
      </c>
      <c r="CL5" s="18">
        <v>7.2400000000000006E-2</v>
      </c>
      <c r="CM5" s="18">
        <v>0.77869999999999995</v>
      </c>
      <c r="CN5" s="18">
        <v>4.58E-2</v>
      </c>
      <c r="CO5" s="18">
        <v>0.64959999999999996</v>
      </c>
      <c r="CP5" s="18">
        <v>0.15620000000000001</v>
      </c>
      <c r="CQ5" s="18">
        <v>0.6663</v>
      </c>
      <c r="CR5" s="18">
        <v>0.16020000000000001</v>
      </c>
      <c r="CS5" s="18">
        <v>0.78290000000000004</v>
      </c>
      <c r="CT5" s="18">
        <v>7.5700000000000003E-2</v>
      </c>
      <c r="CU5" s="18">
        <v>0.73219999999999996</v>
      </c>
      <c r="CV5" s="18">
        <v>0.1011</v>
      </c>
      <c r="CW5" s="18">
        <v>0.69210000000000005</v>
      </c>
      <c r="CX5" s="18">
        <v>0.1192</v>
      </c>
      <c r="CY5" s="18">
        <v>0.7802</v>
      </c>
      <c r="CZ5" s="18">
        <v>4.7699999999999999E-2</v>
      </c>
      <c r="DA5" s="18">
        <v>0.84409999999999996</v>
      </c>
      <c r="DB5" s="18">
        <v>1.3599999999999999E-2</v>
      </c>
      <c r="DC5" s="18">
        <v>0.75939999999999996</v>
      </c>
      <c r="DD5" s="18">
        <v>7.6700000000000004E-2</v>
      </c>
    </row>
    <row r="6" spans="1:109" x14ac:dyDescent="0.3">
      <c r="A6" t="s">
        <v>144</v>
      </c>
      <c r="B6">
        <v>576</v>
      </c>
      <c r="C6" s="18">
        <v>0.21037912176416901</v>
      </c>
      <c r="D6" s="18">
        <v>0.173169755177386</v>
      </c>
      <c r="E6" s="18">
        <v>0.24238163714921299</v>
      </c>
      <c r="F6" s="18">
        <v>0.19274590020322299</v>
      </c>
      <c r="G6" s="18">
        <v>0.161957891359127</v>
      </c>
      <c r="H6" s="18">
        <v>0.125320522496914</v>
      </c>
      <c r="I6" s="18">
        <v>0.139046005876096</v>
      </c>
      <c r="J6" s="18">
        <v>0.113462426707393</v>
      </c>
      <c r="K6" s="18">
        <v>0.108141115009038</v>
      </c>
      <c r="L6" s="18">
        <v>8.0850643048676493E-2</v>
      </c>
      <c r="M6" s="18">
        <v>6.5002459286696901E-2</v>
      </c>
      <c r="N6" s="18">
        <v>6.4434242091688798E-2</v>
      </c>
      <c r="O6" s="18">
        <v>6.0595656154705801E-2</v>
      </c>
      <c r="P6" s="18">
        <v>5.9264016959097499E-2</v>
      </c>
      <c r="Q6" s="18">
        <v>7.0692482557594999E-2</v>
      </c>
      <c r="R6" s="18">
        <v>7.8700000000000006E-2</v>
      </c>
      <c r="S6" s="18">
        <v>0.47795935150319602</v>
      </c>
      <c r="T6" s="18">
        <v>0.46488466060598599</v>
      </c>
      <c r="U6" s="18">
        <v>0.35787504115825503</v>
      </c>
      <c r="V6" s="18">
        <v>0.32683902593513098</v>
      </c>
      <c r="W6" s="18">
        <v>0.344764149597859</v>
      </c>
      <c r="X6" s="18">
        <v>0.321872167251744</v>
      </c>
      <c r="Y6" s="18">
        <v>0.36620911167678799</v>
      </c>
      <c r="Z6" s="18">
        <v>0.30165545273144501</v>
      </c>
      <c r="AA6" s="18">
        <v>0.37069533755321099</v>
      </c>
      <c r="AB6" s="18">
        <v>0.36090895984635202</v>
      </c>
      <c r="AC6" s="18">
        <v>0.27372240492550098</v>
      </c>
      <c r="AD6" s="18">
        <v>0.34645781120431501</v>
      </c>
      <c r="AE6" s="18">
        <v>0.34057829324994798</v>
      </c>
      <c r="AF6" s="18">
        <v>0.31855042002860701</v>
      </c>
      <c r="AG6" s="18">
        <v>0.26771311178154789</v>
      </c>
      <c r="AH6" s="18">
        <v>0.27929999999999999</v>
      </c>
      <c r="AI6" s="18">
        <v>0.27771736541224001</v>
      </c>
      <c r="AJ6" s="18">
        <v>0.33243733851382001</v>
      </c>
      <c r="AK6" s="18">
        <v>0.32930129952093601</v>
      </c>
      <c r="AL6" s="18">
        <v>0.39523964126238398</v>
      </c>
      <c r="AM6" s="18">
        <v>0.38831684070958</v>
      </c>
      <c r="AN6" s="18">
        <v>0.431382669070008</v>
      </c>
      <c r="AO6" s="18">
        <v>0.39850355385811898</v>
      </c>
      <c r="AP6" s="18">
        <v>0.44425086925874002</v>
      </c>
      <c r="AQ6" s="18">
        <v>0.40800318119537299</v>
      </c>
      <c r="AR6" s="18">
        <v>0.39434501462680199</v>
      </c>
      <c r="AS6" s="18">
        <v>0.46790115289321499</v>
      </c>
      <c r="AT6" s="18">
        <v>0.45063077852239197</v>
      </c>
      <c r="AU6" s="18">
        <v>0.44131978565806501</v>
      </c>
      <c r="AV6" s="18">
        <v>0.43975798574050201</v>
      </c>
      <c r="AW6" s="18">
        <v>0.50479101777384394</v>
      </c>
      <c r="AX6" s="18">
        <v>0.52059999999999995</v>
      </c>
      <c r="AY6" s="18">
        <v>3.3944161320395599E-2</v>
      </c>
      <c r="AZ6" s="18">
        <v>2.9508245702807499E-2</v>
      </c>
      <c r="BA6" s="18">
        <v>7.04420221715958E-2</v>
      </c>
      <c r="BB6" s="18">
        <v>8.5175432599262399E-2</v>
      </c>
      <c r="BC6" s="18">
        <v>0.10496111833343399</v>
      </c>
      <c r="BD6" s="18">
        <v>0.121424641181334</v>
      </c>
      <c r="BE6" s="18">
        <v>9.6241328588997296E-2</v>
      </c>
      <c r="BF6" s="18">
        <v>0.14063125130242299</v>
      </c>
      <c r="BG6" s="18">
        <v>0.113160366242379</v>
      </c>
      <c r="BH6" s="18">
        <v>0.16389538247816901</v>
      </c>
      <c r="BI6" s="18">
        <v>0.19337398289458699</v>
      </c>
      <c r="BJ6" s="18">
        <v>0.13847716818160399</v>
      </c>
      <c r="BK6" s="18">
        <v>0.15750626493728101</v>
      </c>
      <c r="BL6" s="18">
        <v>0.18242757727179301</v>
      </c>
      <c r="BM6" s="18">
        <v>0.15680338788701309</v>
      </c>
      <c r="BN6" s="18">
        <v>0.12139999999999999</v>
      </c>
      <c r="BO6" s="18">
        <v>7.8700000000000006E-2</v>
      </c>
      <c r="BP6" s="18">
        <v>0.27929999999999999</v>
      </c>
      <c r="BQ6" s="18">
        <v>0.79989999999999994</v>
      </c>
      <c r="BR6" s="18">
        <v>0.52059999999999995</v>
      </c>
      <c r="BS6" s="43">
        <v>0.78969999999999996</v>
      </c>
      <c r="BT6" s="43">
        <v>1.6299999999999999E-2</v>
      </c>
      <c r="BU6" s="18">
        <v>0.79690000000000005</v>
      </c>
      <c r="BV6" s="18">
        <v>7.4300000000000005E-2</v>
      </c>
      <c r="BW6" s="18">
        <v>0.74070000000000003</v>
      </c>
      <c r="BX6" s="18">
        <v>0.10390000000000001</v>
      </c>
      <c r="BY6" s="18">
        <v>0.68889999999999996</v>
      </c>
      <c r="BZ6" s="18">
        <v>0.1115</v>
      </c>
      <c r="CA6" s="18">
        <v>0.71950000000000003</v>
      </c>
      <c r="CB6" s="18">
        <v>9.0499999999999997E-2</v>
      </c>
      <c r="CC6" s="18">
        <v>0.78969999999999996</v>
      </c>
      <c r="CD6" s="18">
        <v>1.6299999999999999E-2</v>
      </c>
      <c r="CE6" s="18">
        <v>0.88290000000000002</v>
      </c>
      <c r="CF6" s="18">
        <v>2.07E-2</v>
      </c>
      <c r="CG6" s="18">
        <v>0.79339999999999999</v>
      </c>
      <c r="CH6" s="18">
        <v>4.4400000000000002E-2</v>
      </c>
      <c r="CI6" s="18">
        <v>0.749</v>
      </c>
      <c r="CJ6" s="18">
        <v>7.8299999999999995E-2</v>
      </c>
      <c r="CK6" s="18">
        <v>0.74229999999999996</v>
      </c>
      <c r="CL6" s="18">
        <v>7.7399999999999997E-2</v>
      </c>
      <c r="CM6" s="18">
        <v>0.83050000000000002</v>
      </c>
      <c r="CN6" s="18">
        <v>3.6900000000000002E-2</v>
      </c>
      <c r="CO6" s="18">
        <v>0.52070000000000005</v>
      </c>
      <c r="CP6" s="18">
        <v>0.2495</v>
      </c>
      <c r="CQ6" s="18">
        <v>0.67230000000000001</v>
      </c>
      <c r="CR6" s="18">
        <v>0.1666</v>
      </c>
      <c r="CS6" s="18">
        <v>0.82940000000000003</v>
      </c>
      <c r="CT6" s="18">
        <v>6.5199999999999994E-2</v>
      </c>
      <c r="CU6" s="18">
        <v>0.77410000000000001</v>
      </c>
      <c r="CV6" s="18">
        <v>8.1199999999999994E-2</v>
      </c>
      <c r="CW6" s="18">
        <v>0.74860000000000004</v>
      </c>
      <c r="CX6" s="18">
        <v>9.4600000000000004E-2</v>
      </c>
      <c r="CY6" s="18">
        <v>0.82399999999999995</v>
      </c>
      <c r="CZ6" s="18">
        <v>3.8199999999999998E-2</v>
      </c>
      <c r="DA6" s="18">
        <v>0.86060000000000003</v>
      </c>
      <c r="DB6" s="18">
        <v>7.1999999999999998E-3</v>
      </c>
      <c r="DC6" s="18">
        <v>0.80459999999999998</v>
      </c>
      <c r="DD6" s="18">
        <v>6.0400000000000002E-2</v>
      </c>
    </row>
    <row r="7" spans="1:109" x14ac:dyDescent="0.3">
      <c r="A7" t="s">
        <v>145</v>
      </c>
      <c r="B7">
        <v>1405</v>
      </c>
      <c r="C7" s="18">
        <v>0.22153596168558701</v>
      </c>
      <c r="D7" s="18">
        <v>0.23265750499999999</v>
      </c>
      <c r="E7" s="18">
        <v>0.25861325099999999</v>
      </c>
      <c r="F7" s="18">
        <v>0.21685589</v>
      </c>
      <c r="G7" s="18">
        <v>0.189799149</v>
      </c>
      <c r="H7" s="18">
        <v>0.12323936000000001</v>
      </c>
      <c r="I7" s="18">
        <v>0.15177972100000001</v>
      </c>
      <c r="J7" s="18">
        <v>0.129258382</v>
      </c>
      <c r="K7" s="18">
        <v>9.3349893000000003E-2</v>
      </c>
      <c r="L7" s="18">
        <v>8.1085635000000003E-2</v>
      </c>
      <c r="M7" s="18">
        <v>7.6314051999999993E-2</v>
      </c>
      <c r="N7" s="18">
        <v>7.0689376999999998E-2</v>
      </c>
      <c r="O7" s="18">
        <v>5.4621310999999999E-2</v>
      </c>
      <c r="P7" s="18">
        <v>5.5327782999999998E-2</v>
      </c>
      <c r="Q7" s="18">
        <v>7.5010939765906059E-2</v>
      </c>
      <c r="R7" s="18">
        <v>8.4199999999999997E-2</v>
      </c>
      <c r="S7" s="18">
        <v>0.44436614743293501</v>
      </c>
      <c r="T7" s="18">
        <v>0.41120021000000001</v>
      </c>
      <c r="U7" s="18">
        <v>0.359569686</v>
      </c>
      <c r="V7" s="18">
        <v>0.32575559900000001</v>
      </c>
      <c r="W7" s="18">
        <v>0.36676800900000001</v>
      </c>
      <c r="X7" s="18">
        <v>0.30916199500000002</v>
      </c>
      <c r="Y7" s="18">
        <v>0.36876715700000001</v>
      </c>
      <c r="Z7" s="18">
        <v>0.33673249100000002</v>
      </c>
      <c r="AA7" s="18">
        <v>0.35209902700000001</v>
      </c>
      <c r="AB7" s="18">
        <v>0.34430580300000002</v>
      </c>
      <c r="AC7" s="18">
        <v>0.30713133599999998</v>
      </c>
      <c r="AD7" s="18">
        <v>0.32240556300000001</v>
      </c>
      <c r="AE7" s="18">
        <v>0.32495921</v>
      </c>
      <c r="AF7" s="18">
        <v>0.28984942699999999</v>
      </c>
      <c r="AG7" s="18">
        <v>0.2792288590218282</v>
      </c>
      <c r="AH7" s="18">
        <v>0.28589999999999999</v>
      </c>
      <c r="AI7" s="18">
        <v>0.29224397317599299</v>
      </c>
      <c r="AJ7" s="18">
        <v>0.31219370899999999</v>
      </c>
      <c r="AK7" s="18">
        <v>0.30434301400000002</v>
      </c>
      <c r="AL7" s="18">
        <v>0.37062030499999998</v>
      </c>
      <c r="AM7" s="18">
        <v>0.35051293300000003</v>
      </c>
      <c r="AN7" s="18">
        <v>0.42489347199999999</v>
      </c>
      <c r="AO7" s="18">
        <v>0.36285706499999998</v>
      </c>
      <c r="AP7" s="18">
        <v>0.38423263800000002</v>
      </c>
      <c r="AQ7" s="18">
        <v>0.43467497999999999</v>
      </c>
      <c r="AR7" s="18">
        <v>0.41161156799999998</v>
      </c>
      <c r="AS7" s="18">
        <v>0.47214826199999999</v>
      </c>
      <c r="AT7" s="18">
        <v>0.44127008899999998</v>
      </c>
      <c r="AU7" s="18">
        <v>0.47459215199999999</v>
      </c>
      <c r="AV7" s="18">
        <v>0.46640550600000003</v>
      </c>
      <c r="AW7" s="18">
        <v>0.48801162378649587</v>
      </c>
      <c r="AX7" s="18">
        <v>0.50509999999999999</v>
      </c>
      <c r="AY7" s="18">
        <v>4.1853917705484703E-2</v>
      </c>
      <c r="AZ7" s="18">
        <v>4.3948576000000003E-2</v>
      </c>
      <c r="BA7" s="18">
        <v>7.7474049000000003E-2</v>
      </c>
      <c r="BB7" s="18">
        <v>8.6768207E-2</v>
      </c>
      <c r="BC7" s="18">
        <v>9.2919908999999995E-2</v>
      </c>
      <c r="BD7" s="18">
        <v>0.14270517299999999</v>
      </c>
      <c r="BE7" s="18">
        <v>0.116596058</v>
      </c>
      <c r="BF7" s="18">
        <v>0.14977649000000001</v>
      </c>
      <c r="BG7" s="18">
        <v>0.1198761</v>
      </c>
      <c r="BH7" s="18">
        <v>0.16299699400000001</v>
      </c>
      <c r="BI7" s="18">
        <v>0.14440634999999999</v>
      </c>
      <c r="BJ7" s="18">
        <v>0.16563497099999999</v>
      </c>
      <c r="BK7" s="18">
        <v>0.14582732700000001</v>
      </c>
      <c r="BL7" s="18">
        <v>0.18841728499999999</v>
      </c>
      <c r="BM7" s="18">
        <v>0.1577485774257697</v>
      </c>
      <c r="BN7" s="18">
        <v>0.12479999999999999</v>
      </c>
      <c r="BO7" s="18">
        <v>8.4199999999999997E-2</v>
      </c>
      <c r="BP7" s="18">
        <v>0.28589999999999999</v>
      </c>
      <c r="BQ7" s="18">
        <v>0.79099999999999993</v>
      </c>
      <c r="BR7" s="18">
        <v>0.50509999999999999</v>
      </c>
      <c r="BS7" s="43">
        <v>0.77990000000000004</v>
      </c>
      <c r="BT7" s="43">
        <v>2.4E-2</v>
      </c>
      <c r="BU7" s="18">
        <v>0.77110000000000001</v>
      </c>
      <c r="BV7" s="18">
        <v>7.5399999999999995E-2</v>
      </c>
      <c r="BW7" s="18">
        <v>0.71220000000000006</v>
      </c>
      <c r="BX7" s="18">
        <v>0.108</v>
      </c>
      <c r="BY7" s="18">
        <v>0.67759999999999998</v>
      </c>
      <c r="BZ7" s="18">
        <v>0.121</v>
      </c>
      <c r="CA7" s="18">
        <v>0.71140000000000003</v>
      </c>
      <c r="CB7" s="18">
        <v>0.1181</v>
      </c>
      <c r="CC7" s="18">
        <v>0.77990000000000004</v>
      </c>
      <c r="CD7" s="18">
        <v>2.4E-2</v>
      </c>
      <c r="CE7" s="18">
        <v>0.87529999999999997</v>
      </c>
      <c r="CF7" s="18">
        <v>2.9899999999999999E-2</v>
      </c>
      <c r="CG7" s="18">
        <v>0.78369999999999995</v>
      </c>
      <c r="CH7" s="18">
        <v>4.7399999999999998E-2</v>
      </c>
      <c r="CI7" s="18">
        <v>0.70650000000000002</v>
      </c>
      <c r="CJ7" s="18">
        <v>6.8000000000000005E-2</v>
      </c>
      <c r="CK7" s="18">
        <v>0.70199999999999996</v>
      </c>
      <c r="CL7" s="18">
        <v>7.6799999999999993E-2</v>
      </c>
      <c r="CM7" s="18">
        <v>0.81940000000000002</v>
      </c>
      <c r="CN7" s="18">
        <v>4.9799999999999997E-2</v>
      </c>
      <c r="CO7" s="18">
        <v>0.51119999999999999</v>
      </c>
      <c r="CP7" s="18">
        <v>0.25369999999999998</v>
      </c>
      <c r="CQ7" s="18">
        <v>0.64680000000000004</v>
      </c>
      <c r="CR7" s="18">
        <v>0.20399999999999999</v>
      </c>
      <c r="CS7" s="18">
        <v>0.80730000000000002</v>
      </c>
      <c r="CT7" s="18">
        <v>9.5200000000000007E-2</v>
      </c>
      <c r="CU7" s="18">
        <v>0.74539999999999995</v>
      </c>
      <c r="CV7" s="18">
        <v>0.115</v>
      </c>
      <c r="CW7" s="18">
        <v>0.70440000000000003</v>
      </c>
      <c r="CX7" s="18">
        <v>0.13739999999999999</v>
      </c>
      <c r="CY7" s="18">
        <v>0.80789999999999995</v>
      </c>
      <c r="CZ7" s="18">
        <v>4.4299999999999999E-2</v>
      </c>
      <c r="DA7" s="18">
        <v>0.87719999999999998</v>
      </c>
      <c r="DB7" s="18">
        <v>5.7000000000000002E-3</v>
      </c>
      <c r="DC7" s="18">
        <v>0.81089999999999995</v>
      </c>
      <c r="DD7" s="18">
        <v>5.9900000000000002E-2</v>
      </c>
    </row>
    <row r="8" spans="1:109" x14ac:dyDescent="0.3">
      <c r="A8" t="s">
        <v>146</v>
      </c>
      <c r="B8">
        <v>1694</v>
      </c>
      <c r="C8" s="18">
        <v>0.209020539823941</v>
      </c>
      <c r="D8" s="18">
        <v>0.208398154300109</v>
      </c>
      <c r="E8" s="18">
        <v>0.15840689851018799</v>
      </c>
      <c r="F8" s="18">
        <v>0.17700040830070701</v>
      </c>
      <c r="G8" s="18">
        <v>0.139636222249613</v>
      </c>
      <c r="H8" s="18">
        <v>0.116362337110422</v>
      </c>
      <c r="I8" s="18">
        <v>0.14580542784353501</v>
      </c>
      <c r="J8" s="18">
        <v>0.107709539086913</v>
      </c>
      <c r="K8" s="18">
        <v>0.100331450972189</v>
      </c>
      <c r="L8" s="18">
        <v>7.9079342795486798E-2</v>
      </c>
      <c r="M8" s="18">
        <v>6.9764464001998594E-2</v>
      </c>
      <c r="N8" s="18">
        <v>6.0270811581319597E-2</v>
      </c>
      <c r="O8" s="18">
        <v>5.91328886368074E-2</v>
      </c>
      <c r="P8" s="18">
        <v>4.87686098803638E-2</v>
      </c>
      <c r="Q8" s="18">
        <v>5.9508859536803731E-2</v>
      </c>
      <c r="R8" s="18">
        <v>9.1200000000000003E-2</v>
      </c>
      <c r="S8" s="18">
        <v>0.461823285054974</v>
      </c>
      <c r="T8" s="18">
        <v>0.414009931097232</v>
      </c>
      <c r="U8" s="18">
        <v>0.40717415072080199</v>
      </c>
      <c r="V8" s="18">
        <v>0.37713390127253799</v>
      </c>
      <c r="W8" s="18">
        <v>0.37110886614279998</v>
      </c>
      <c r="X8" s="18">
        <v>0.35180513879296299</v>
      </c>
      <c r="Y8" s="18">
        <v>0.396796324800123</v>
      </c>
      <c r="Z8" s="18">
        <v>0.35109334832766897</v>
      </c>
      <c r="AA8" s="18">
        <v>0.38401750878276703</v>
      </c>
      <c r="AB8" s="18">
        <v>0.36170898594589701</v>
      </c>
      <c r="AC8" s="18">
        <v>0.34039405045896298</v>
      </c>
      <c r="AD8" s="18">
        <v>0.32792320955837101</v>
      </c>
      <c r="AE8" s="18">
        <v>0.32861852531857599</v>
      </c>
      <c r="AF8" s="18">
        <v>0.31284871984034301</v>
      </c>
      <c r="AG8" s="18">
        <v>0.28862871211603253</v>
      </c>
      <c r="AH8" s="18">
        <v>0.28689999999999999</v>
      </c>
      <c r="AI8" s="18">
        <v>0.29414857173957099</v>
      </c>
      <c r="AJ8" s="18">
        <v>0.32937177777876198</v>
      </c>
      <c r="AK8" s="18">
        <v>0.36923905736167101</v>
      </c>
      <c r="AL8" s="18">
        <v>0.34234980667776899</v>
      </c>
      <c r="AM8" s="18">
        <v>0.40262414823737502</v>
      </c>
      <c r="AN8" s="18">
        <v>0.42879330823412398</v>
      </c>
      <c r="AO8" s="18">
        <v>0.35852405661341702</v>
      </c>
      <c r="AP8" s="18">
        <v>0.38866443136593998</v>
      </c>
      <c r="AQ8" s="18">
        <v>0.37827935036340399</v>
      </c>
      <c r="AR8" s="18">
        <v>0.39239564933115201</v>
      </c>
      <c r="AS8" s="18">
        <v>0.44308929681600301</v>
      </c>
      <c r="AT8" s="18">
        <v>0.45758081068676898</v>
      </c>
      <c r="AU8" s="18">
        <v>0.465189507737577</v>
      </c>
      <c r="AV8" s="18">
        <v>0.46273140420909897</v>
      </c>
      <c r="AW8" s="18">
        <v>0.50237983625536708</v>
      </c>
      <c r="AX8" s="18">
        <v>0.52249999999999996</v>
      </c>
      <c r="AY8" s="18">
        <v>3.5007603381513902E-2</v>
      </c>
      <c r="AZ8" s="18">
        <v>4.8220136823896698E-2</v>
      </c>
      <c r="BA8" s="18">
        <v>6.5179893407338804E-2</v>
      </c>
      <c r="BB8" s="18">
        <v>0.103515883748987</v>
      </c>
      <c r="BC8" s="18">
        <v>8.6630763370211902E-2</v>
      </c>
      <c r="BD8" s="18">
        <v>0.103039215862492</v>
      </c>
      <c r="BE8" s="18">
        <v>9.8874190742925E-2</v>
      </c>
      <c r="BF8" s="18">
        <v>0.152532681219477</v>
      </c>
      <c r="BG8" s="18">
        <v>0.13737168988164</v>
      </c>
      <c r="BH8" s="18">
        <v>0.166816021927465</v>
      </c>
      <c r="BI8" s="18">
        <v>0.146752188723035</v>
      </c>
      <c r="BJ8" s="18">
        <v>0.15422516817354101</v>
      </c>
      <c r="BK8" s="18">
        <v>0.14705907830703899</v>
      </c>
      <c r="BL8" s="18">
        <v>0.17565126607019399</v>
      </c>
      <c r="BM8" s="18">
        <v>0.14948259209179671</v>
      </c>
      <c r="BN8" s="18">
        <v>9.9400000000000002E-2</v>
      </c>
      <c r="BO8" s="18">
        <v>9.1200000000000003E-2</v>
      </c>
      <c r="BP8" s="18">
        <v>0.28689999999999999</v>
      </c>
      <c r="BQ8" s="18">
        <v>0.8093999999999999</v>
      </c>
      <c r="BR8" s="18">
        <v>0.52249999999999996</v>
      </c>
      <c r="BS8" s="43">
        <v>0.79769999999999996</v>
      </c>
      <c r="BT8" s="43">
        <v>2.29E-2</v>
      </c>
      <c r="BU8" s="18">
        <v>0.80400000000000005</v>
      </c>
      <c r="BV8" s="18">
        <v>6.9000000000000006E-2</v>
      </c>
      <c r="BW8" s="18">
        <v>0.74650000000000005</v>
      </c>
      <c r="BX8" s="18">
        <v>0.1066</v>
      </c>
      <c r="BY8" s="18">
        <v>0.69599999999999995</v>
      </c>
      <c r="BZ8" s="18">
        <v>0.13400000000000001</v>
      </c>
      <c r="CA8" s="18">
        <v>0.69950000000000001</v>
      </c>
      <c r="CB8" s="18">
        <v>0.12</v>
      </c>
      <c r="CC8" s="18">
        <v>0.79769999999999996</v>
      </c>
      <c r="CD8" s="18">
        <v>2.29E-2</v>
      </c>
      <c r="CE8" s="18">
        <v>0.86360000000000003</v>
      </c>
      <c r="CF8" s="18">
        <v>4.02E-2</v>
      </c>
      <c r="CG8" s="18">
        <v>0.80530000000000002</v>
      </c>
      <c r="CH8" s="18">
        <v>5.8599999999999999E-2</v>
      </c>
      <c r="CI8" s="18">
        <v>0.74080000000000001</v>
      </c>
      <c r="CJ8" s="18">
        <v>0.1013</v>
      </c>
      <c r="CK8" s="18">
        <v>0.6835</v>
      </c>
      <c r="CL8" s="18">
        <v>9.3200000000000005E-2</v>
      </c>
      <c r="CM8" s="18">
        <v>0.8347</v>
      </c>
      <c r="CN8" s="18">
        <v>4.6199999999999998E-2</v>
      </c>
      <c r="CO8" s="18">
        <v>0.49059999999999998</v>
      </c>
      <c r="CP8" s="18">
        <v>0.29010000000000002</v>
      </c>
      <c r="CQ8" s="18">
        <v>0.65480000000000005</v>
      </c>
      <c r="CR8" s="18">
        <v>0.1915</v>
      </c>
      <c r="CS8" s="18">
        <v>0.81459999999999999</v>
      </c>
      <c r="CT8" s="18">
        <v>8.6900000000000005E-2</v>
      </c>
      <c r="CU8" s="18">
        <v>0.74139999999999995</v>
      </c>
      <c r="CV8" s="18">
        <v>0.1099</v>
      </c>
      <c r="CW8" s="18">
        <v>0.71160000000000001</v>
      </c>
      <c r="CX8" s="18">
        <v>0.1341</v>
      </c>
      <c r="CY8" s="18">
        <v>0.82709999999999995</v>
      </c>
      <c r="CZ8" s="18">
        <v>5.5300000000000002E-2</v>
      </c>
      <c r="DA8" s="18">
        <v>0.90959999999999996</v>
      </c>
      <c r="DB8" s="18">
        <v>5.1000000000000004E-3</v>
      </c>
      <c r="DC8" s="18">
        <v>0.80859999999999999</v>
      </c>
      <c r="DD8" s="18">
        <v>7.0599999999999996E-2</v>
      </c>
    </row>
    <row r="9" spans="1:109" x14ac:dyDescent="0.3">
      <c r="A9" t="s">
        <v>147</v>
      </c>
      <c r="B9">
        <v>1128</v>
      </c>
      <c r="C9" s="18">
        <v>0.21795778814137701</v>
      </c>
      <c r="D9" s="18">
        <v>0.20925840200000001</v>
      </c>
      <c r="E9" s="18">
        <v>0.18937242100000001</v>
      </c>
      <c r="F9" s="18">
        <v>0.15712005100000001</v>
      </c>
      <c r="G9" s="18">
        <v>0.15627006299999999</v>
      </c>
      <c r="H9" s="18">
        <v>0.12741283</v>
      </c>
      <c r="I9" s="18">
        <v>0.121318252</v>
      </c>
      <c r="J9" s="18">
        <v>9.7637066999999994E-2</v>
      </c>
      <c r="K9" s="18">
        <v>0.10034683699999999</v>
      </c>
      <c r="L9" s="18">
        <v>5.8387821999999999E-2</v>
      </c>
      <c r="M9" s="18">
        <v>6.7417847000000003E-2</v>
      </c>
      <c r="N9" s="18">
        <v>7.0401241000000003E-2</v>
      </c>
      <c r="O9" s="18">
        <v>4.4991899000000002E-2</v>
      </c>
      <c r="P9" s="18">
        <v>5.0797331000000001E-2</v>
      </c>
      <c r="Q9" s="18">
        <v>6.7298065123777909E-2</v>
      </c>
      <c r="R9" s="18">
        <v>8.14E-2</v>
      </c>
      <c r="S9" s="18">
        <v>0.42726139520819001</v>
      </c>
      <c r="T9" s="18">
        <v>0.41589828400000001</v>
      </c>
      <c r="U9" s="18">
        <v>0.37432157599999999</v>
      </c>
      <c r="V9" s="18">
        <v>0.38836184299999998</v>
      </c>
      <c r="W9" s="18">
        <v>0.382492836</v>
      </c>
      <c r="X9" s="18">
        <v>0.36398244400000002</v>
      </c>
      <c r="Y9" s="18">
        <v>0.43839602700000002</v>
      </c>
      <c r="Z9" s="18">
        <v>0.37558858000000001</v>
      </c>
      <c r="AA9" s="18">
        <v>0.36313117700000003</v>
      </c>
      <c r="AB9" s="18">
        <v>0.36380538099999998</v>
      </c>
      <c r="AC9" s="18">
        <v>0.30927685700000002</v>
      </c>
      <c r="AD9" s="18">
        <v>0.34071760600000001</v>
      </c>
      <c r="AE9" s="18">
        <v>0.37055221799999999</v>
      </c>
      <c r="AF9" s="18">
        <v>0.30527415200000002</v>
      </c>
      <c r="AG9" s="18">
        <v>0.28731039954139692</v>
      </c>
      <c r="AH9" s="18">
        <v>0.27239999999999998</v>
      </c>
      <c r="AI9" s="18">
        <v>0.31603748914157498</v>
      </c>
      <c r="AJ9" s="18">
        <v>0.32750937600000002</v>
      </c>
      <c r="AK9" s="18">
        <v>0.368483224</v>
      </c>
      <c r="AL9" s="18">
        <v>0.36953722100000003</v>
      </c>
      <c r="AM9" s="18">
        <v>0.347121069</v>
      </c>
      <c r="AN9" s="18">
        <v>0.39186053500000001</v>
      </c>
      <c r="AO9" s="18">
        <v>0.35663082699999998</v>
      </c>
      <c r="AP9" s="18">
        <v>0.39320840400000001</v>
      </c>
      <c r="AQ9" s="18">
        <v>0.40838307299999999</v>
      </c>
      <c r="AR9" s="18">
        <v>0.42080305000000001</v>
      </c>
      <c r="AS9" s="18">
        <v>0.494500622</v>
      </c>
      <c r="AT9" s="18">
        <v>0.45155262600000001</v>
      </c>
      <c r="AU9" s="18">
        <v>0.46724884</v>
      </c>
      <c r="AV9" s="18">
        <v>0.47628704399999999</v>
      </c>
      <c r="AW9" s="18">
        <v>0.49654430855187959</v>
      </c>
      <c r="AX9" s="18">
        <v>0.50990000000000002</v>
      </c>
      <c r="AY9" s="18">
        <v>3.8743327508858401E-2</v>
      </c>
      <c r="AZ9" s="18">
        <v>4.7333937999999999E-2</v>
      </c>
      <c r="BA9" s="18">
        <v>6.7822779E-2</v>
      </c>
      <c r="BB9" s="18">
        <v>8.4980885000000006E-2</v>
      </c>
      <c r="BC9" s="18">
        <v>0.11411603200000001</v>
      </c>
      <c r="BD9" s="18">
        <v>0.116744191</v>
      </c>
      <c r="BE9" s="18">
        <v>8.3654893999999994E-2</v>
      </c>
      <c r="BF9" s="18">
        <v>0.13356594799999999</v>
      </c>
      <c r="BG9" s="18">
        <v>0.12813891399999999</v>
      </c>
      <c r="BH9" s="18">
        <v>0.157003747</v>
      </c>
      <c r="BI9" s="18">
        <v>0.12880467400000001</v>
      </c>
      <c r="BJ9" s="18">
        <v>0.13732852700000001</v>
      </c>
      <c r="BK9" s="18">
        <v>0.117207044</v>
      </c>
      <c r="BL9" s="18">
        <v>0.16764147400000001</v>
      </c>
      <c r="BM9" s="18">
        <v>0.1488472267829456</v>
      </c>
      <c r="BN9" s="18">
        <v>0.1363</v>
      </c>
      <c r="BO9" s="18">
        <v>8.14E-2</v>
      </c>
      <c r="BP9" s="18">
        <v>0.27239999999999998</v>
      </c>
      <c r="BQ9" s="18">
        <v>0.7823</v>
      </c>
      <c r="BR9" s="18">
        <v>0.50990000000000002</v>
      </c>
      <c r="BS9" s="43">
        <v>0.81420000000000003</v>
      </c>
      <c r="BT9" s="43">
        <v>1.4800000000000001E-2</v>
      </c>
      <c r="BU9" s="18">
        <v>0.78739999999999999</v>
      </c>
      <c r="BV9" s="18">
        <v>6.9400000000000003E-2</v>
      </c>
      <c r="BW9" s="18">
        <v>0.74560000000000004</v>
      </c>
      <c r="BX9" s="18">
        <v>9.6799999999999997E-2</v>
      </c>
      <c r="BY9" s="18">
        <v>0.69450000000000001</v>
      </c>
      <c r="BZ9" s="18">
        <v>0.1132</v>
      </c>
      <c r="CA9" s="18">
        <v>0.70079999999999998</v>
      </c>
      <c r="CB9" s="18">
        <v>0.1157</v>
      </c>
      <c r="CC9" s="18">
        <v>0.81420000000000003</v>
      </c>
      <c r="CD9" s="18">
        <v>1.4800000000000001E-2</v>
      </c>
      <c r="CE9" s="18">
        <v>0.87229999999999996</v>
      </c>
      <c r="CF9" s="18">
        <v>3.4000000000000002E-2</v>
      </c>
      <c r="CG9" s="18">
        <v>0.81740000000000002</v>
      </c>
      <c r="CH9" s="18">
        <v>6.0100000000000001E-2</v>
      </c>
      <c r="CI9" s="18">
        <v>0.73140000000000005</v>
      </c>
      <c r="CJ9" s="18">
        <v>0.1053</v>
      </c>
      <c r="CK9" s="18">
        <v>0.71589999999999998</v>
      </c>
      <c r="CL9" s="18">
        <v>7.6499999999999999E-2</v>
      </c>
      <c r="CM9" s="18">
        <v>0.84899999999999998</v>
      </c>
      <c r="CN9" s="18">
        <v>3.9100000000000003E-2</v>
      </c>
      <c r="CO9" s="18">
        <v>0.51249999999999996</v>
      </c>
      <c r="CP9" s="18">
        <v>0.2621</v>
      </c>
      <c r="CQ9" s="18">
        <v>0.65749999999999997</v>
      </c>
      <c r="CR9" s="18">
        <v>0.19320000000000001</v>
      </c>
      <c r="CS9" s="18">
        <v>0.80610000000000004</v>
      </c>
      <c r="CT9" s="18">
        <v>7.8299999999999995E-2</v>
      </c>
      <c r="CU9" s="18">
        <v>0.73860000000000003</v>
      </c>
      <c r="CV9" s="18">
        <v>0.1108</v>
      </c>
      <c r="CW9" s="18">
        <v>0.71599999999999997</v>
      </c>
      <c r="CX9" s="18">
        <v>0.1235</v>
      </c>
      <c r="CY9" s="18">
        <v>0.83199999999999996</v>
      </c>
      <c r="CZ9" s="18">
        <v>3.9699999999999999E-2</v>
      </c>
      <c r="DA9" s="18">
        <v>0.87439999999999996</v>
      </c>
      <c r="DB9" s="18">
        <v>8.6E-3</v>
      </c>
      <c r="DC9" s="18">
        <v>0.81879999999999997</v>
      </c>
      <c r="DD9" s="18">
        <v>6.1600000000000002E-2</v>
      </c>
    </row>
    <row r="10" spans="1:109" x14ac:dyDescent="0.3">
      <c r="A10" t="s">
        <v>148</v>
      </c>
      <c r="B10">
        <v>1170</v>
      </c>
      <c r="C10" s="18">
        <v>0.20253309361181501</v>
      </c>
      <c r="D10" s="18">
        <v>0.21120307999999999</v>
      </c>
      <c r="E10" s="18">
        <v>0.213768135</v>
      </c>
      <c r="F10" s="18">
        <v>0.14628927799999999</v>
      </c>
      <c r="G10" s="18">
        <v>0.15629984899999999</v>
      </c>
      <c r="H10" s="18">
        <v>0.10984432299999999</v>
      </c>
      <c r="I10" s="18">
        <v>0.16213202400000001</v>
      </c>
      <c r="J10" s="18">
        <v>9.8268490999999999E-2</v>
      </c>
      <c r="K10" s="18">
        <v>0.10800000799999999</v>
      </c>
      <c r="L10" s="18">
        <v>9.7435361999999998E-2</v>
      </c>
      <c r="M10" s="18">
        <v>7.8968981999999993E-2</v>
      </c>
      <c r="N10" s="18">
        <v>8.2834122999999996E-2</v>
      </c>
      <c r="O10" s="18">
        <v>4.4008765999999998E-2</v>
      </c>
      <c r="P10" s="18">
        <v>6.3870640000000006E-2</v>
      </c>
      <c r="Q10" s="18">
        <v>6.9268884293985034E-2</v>
      </c>
      <c r="R10" s="18">
        <v>9.9199999999999997E-2</v>
      </c>
      <c r="S10" s="18">
        <v>0.44952990998589898</v>
      </c>
      <c r="T10" s="18">
        <v>0.41285827899999999</v>
      </c>
      <c r="U10" s="18">
        <v>0.40065915400000002</v>
      </c>
      <c r="V10" s="18">
        <v>0.37143491699999998</v>
      </c>
      <c r="W10" s="18">
        <v>0.39273888000000001</v>
      </c>
      <c r="X10" s="18">
        <v>0.34547198800000001</v>
      </c>
      <c r="Y10" s="18">
        <v>0.35279188700000003</v>
      </c>
      <c r="Z10" s="18">
        <v>0.363348</v>
      </c>
      <c r="AA10" s="18">
        <v>0.38132149799999998</v>
      </c>
      <c r="AB10" s="18">
        <v>0.32642553899999999</v>
      </c>
      <c r="AC10" s="18">
        <v>0.30045429899999998</v>
      </c>
      <c r="AD10" s="18">
        <v>0.32692666799999998</v>
      </c>
      <c r="AE10" s="18">
        <v>0.34920873400000002</v>
      </c>
      <c r="AF10" s="18">
        <v>0.292211267</v>
      </c>
      <c r="AG10" s="18">
        <v>0.25849797860420398</v>
      </c>
      <c r="AH10" s="18">
        <v>0.28089999999999998</v>
      </c>
      <c r="AI10" s="18">
        <v>0.30277812791347197</v>
      </c>
      <c r="AJ10" s="18">
        <v>0.30282077299999999</v>
      </c>
      <c r="AK10" s="18">
        <v>0.311278956</v>
      </c>
      <c r="AL10" s="18">
        <v>0.362195716</v>
      </c>
      <c r="AM10" s="18">
        <v>0.36551702899999999</v>
      </c>
      <c r="AN10" s="18">
        <v>0.40974678399999998</v>
      </c>
      <c r="AO10" s="18">
        <v>0.38171870499999999</v>
      </c>
      <c r="AP10" s="18">
        <v>0.37106250299999999</v>
      </c>
      <c r="AQ10" s="18">
        <v>0.34346087600000003</v>
      </c>
      <c r="AR10" s="18">
        <v>0.39567586599999999</v>
      </c>
      <c r="AS10" s="18">
        <v>0.44750592300000003</v>
      </c>
      <c r="AT10" s="18">
        <v>0.42502769899999998</v>
      </c>
      <c r="AU10" s="18">
        <v>0.440102665</v>
      </c>
      <c r="AV10" s="18">
        <v>0.44362908299999998</v>
      </c>
      <c r="AW10" s="18">
        <v>0.51026302588119699</v>
      </c>
      <c r="AX10" s="18">
        <v>0.50239999999999996</v>
      </c>
      <c r="AY10" s="18">
        <v>4.5158868488814299E-2</v>
      </c>
      <c r="AZ10" s="18">
        <v>7.3117868000000003E-2</v>
      </c>
      <c r="BA10" s="18">
        <v>7.4293754000000004E-2</v>
      </c>
      <c r="BB10" s="18">
        <v>0.120080089</v>
      </c>
      <c r="BC10" s="18">
        <v>8.5444241000000004E-2</v>
      </c>
      <c r="BD10" s="18">
        <v>0.134936905</v>
      </c>
      <c r="BE10" s="18">
        <v>0.103357384</v>
      </c>
      <c r="BF10" s="18">
        <v>0.16732100599999999</v>
      </c>
      <c r="BG10" s="18">
        <v>0.16721761800000001</v>
      </c>
      <c r="BH10" s="18">
        <v>0.180463233</v>
      </c>
      <c r="BI10" s="18">
        <v>0.173070795</v>
      </c>
      <c r="BJ10" s="18">
        <v>0.16521151000000001</v>
      </c>
      <c r="BK10" s="18">
        <v>0.166679834</v>
      </c>
      <c r="BL10" s="18">
        <v>0.20028900999999999</v>
      </c>
      <c r="BM10" s="18">
        <v>0.161970111220614</v>
      </c>
      <c r="BN10" s="18">
        <v>0.11749999999999999</v>
      </c>
      <c r="BO10" s="18">
        <v>9.9199999999999997E-2</v>
      </c>
      <c r="BP10" s="18">
        <v>0.28089999999999998</v>
      </c>
      <c r="BQ10" s="18">
        <v>0.78329999999999989</v>
      </c>
      <c r="BR10" s="18">
        <v>0.50239999999999996</v>
      </c>
      <c r="BS10" s="43">
        <v>0.75209999999999999</v>
      </c>
      <c r="BT10" s="43">
        <v>2.8500000000000001E-2</v>
      </c>
      <c r="BU10" s="18">
        <v>0.77649999999999997</v>
      </c>
      <c r="BV10" s="18">
        <v>7.8600000000000003E-2</v>
      </c>
      <c r="BW10" s="18">
        <v>0.7379</v>
      </c>
      <c r="BX10" s="18">
        <v>0.1028</v>
      </c>
      <c r="BY10" s="18">
        <v>0.70720000000000005</v>
      </c>
      <c r="BZ10" s="18">
        <v>0.11</v>
      </c>
      <c r="CA10" s="18">
        <v>0.73299999999999998</v>
      </c>
      <c r="CB10" s="18">
        <v>9.8299999999999998E-2</v>
      </c>
      <c r="CC10" s="18">
        <v>0.75209999999999999</v>
      </c>
      <c r="CD10" s="18">
        <v>2.8500000000000001E-2</v>
      </c>
      <c r="CE10" s="18">
        <v>0.83909999999999996</v>
      </c>
      <c r="CF10" s="18">
        <v>3.5499999999999997E-2</v>
      </c>
      <c r="CG10" s="18">
        <v>0.78080000000000005</v>
      </c>
      <c r="CH10" s="18">
        <v>6.5699999999999995E-2</v>
      </c>
      <c r="CI10" s="18">
        <v>0.74819999999999998</v>
      </c>
      <c r="CJ10" s="18">
        <v>6.8000000000000005E-2</v>
      </c>
      <c r="CK10" s="18">
        <v>0.69710000000000005</v>
      </c>
      <c r="CL10" s="18">
        <v>8.2000000000000003E-2</v>
      </c>
      <c r="CM10" s="18">
        <v>0.8054</v>
      </c>
      <c r="CN10" s="18">
        <v>4.9700000000000001E-2</v>
      </c>
      <c r="CO10" s="18">
        <v>0.501</v>
      </c>
      <c r="CP10" s="18">
        <v>0.26469999999999999</v>
      </c>
      <c r="CQ10" s="18">
        <v>0.65610000000000002</v>
      </c>
      <c r="CR10" s="18">
        <v>0.1719</v>
      </c>
      <c r="CS10" s="18">
        <v>0.83120000000000005</v>
      </c>
      <c r="CT10" s="18">
        <v>6.8599999999999994E-2</v>
      </c>
      <c r="CU10" s="18">
        <v>0.7319</v>
      </c>
      <c r="CV10" s="18">
        <v>0.1066</v>
      </c>
      <c r="CW10" s="18">
        <v>0.69179999999999997</v>
      </c>
      <c r="CX10" s="18">
        <v>0.124</v>
      </c>
      <c r="CY10" s="18">
        <v>0.80010000000000003</v>
      </c>
      <c r="CZ10" s="18">
        <v>5.74E-2</v>
      </c>
      <c r="DA10" s="18">
        <v>0.8528</v>
      </c>
      <c r="DB10" s="18">
        <v>7.1999999999999998E-3</v>
      </c>
      <c r="DC10" s="18">
        <v>0.80059999999999998</v>
      </c>
      <c r="DD10" s="18">
        <v>7.1599999999999997E-2</v>
      </c>
    </row>
    <row r="11" spans="1:109" x14ac:dyDescent="0.3">
      <c r="A11" t="s">
        <v>149</v>
      </c>
      <c r="B11">
        <v>1092</v>
      </c>
      <c r="C11" s="18">
        <v>0.20714688487341601</v>
      </c>
      <c r="D11" s="18">
        <v>0.219923701</v>
      </c>
      <c r="E11" s="18">
        <v>0.21338073199999999</v>
      </c>
      <c r="F11" s="18">
        <v>0.196869871</v>
      </c>
      <c r="G11" s="18">
        <v>0.16335895</v>
      </c>
      <c r="H11" s="18">
        <v>0.115216501</v>
      </c>
      <c r="I11" s="18">
        <v>0.119147687</v>
      </c>
      <c r="J11" s="18">
        <v>0.109330497</v>
      </c>
      <c r="K11" s="18">
        <v>9.8397892000000001E-2</v>
      </c>
      <c r="L11" s="18">
        <v>8.3349835999999997E-2</v>
      </c>
      <c r="M11" s="18">
        <v>7.2142553999999998E-2</v>
      </c>
      <c r="N11" s="18">
        <v>7.1471608000000006E-2</v>
      </c>
      <c r="O11" s="18">
        <v>5.1598078999999998E-2</v>
      </c>
      <c r="P11" s="18">
        <v>4.6611719000000003E-2</v>
      </c>
      <c r="Q11" s="18">
        <v>6.527724102230989E-2</v>
      </c>
      <c r="R11" s="18">
        <v>9.0999999999999998E-2</v>
      </c>
      <c r="S11" s="18">
        <v>0.48564462095709499</v>
      </c>
      <c r="T11" s="18">
        <v>0.42550510899999999</v>
      </c>
      <c r="U11" s="18">
        <v>0.37880341200000001</v>
      </c>
      <c r="V11" s="18">
        <v>0.33835324700000002</v>
      </c>
      <c r="W11" s="18">
        <v>0.36940703000000003</v>
      </c>
      <c r="X11" s="18">
        <v>0.31835490300000002</v>
      </c>
      <c r="Y11" s="18">
        <v>0.39093208299999999</v>
      </c>
      <c r="Z11" s="18">
        <v>0.32720235199999997</v>
      </c>
      <c r="AA11" s="18">
        <v>0.34711637000000001</v>
      </c>
      <c r="AB11" s="18">
        <v>0.33844576599999998</v>
      </c>
      <c r="AC11" s="18">
        <v>0.32329584099999997</v>
      </c>
      <c r="AD11" s="18">
        <v>0.30793079800000001</v>
      </c>
      <c r="AE11" s="18">
        <v>0.33592424300000001</v>
      </c>
      <c r="AF11" s="18">
        <v>0.308124697</v>
      </c>
      <c r="AG11" s="18">
        <v>0.26251622533341329</v>
      </c>
      <c r="AH11" s="18">
        <v>0.28649999999999998</v>
      </c>
      <c r="AI11" s="18">
        <v>0.26404770787013898</v>
      </c>
      <c r="AJ11" s="18">
        <v>0.30985326499999999</v>
      </c>
      <c r="AK11" s="18">
        <v>0.32623938499999999</v>
      </c>
      <c r="AL11" s="18">
        <v>0.37256314499999998</v>
      </c>
      <c r="AM11" s="18">
        <v>0.36929767099999999</v>
      </c>
      <c r="AN11" s="18">
        <v>0.437317662</v>
      </c>
      <c r="AO11" s="18">
        <v>0.36623989200000001</v>
      </c>
      <c r="AP11" s="18">
        <v>0.41939469600000001</v>
      </c>
      <c r="AQ11" s="18">
        <v>0.43872677799999998</v>
      </c>
      <c r="AR11" s="18">
        <v>0.40607958799999999</v>
      </c>
      <c r="AS11" s="18">
        <v>0.44952257000000001</v>
      </c>
      <c r="AT11" s="18">
        <v>0.439361471</v>
      </c>
      <c r="AU11" s="18">
        <v>0.44398278400000002</v>
      </c>
      <c r="AV11" s="18">
        <v>0.468709559</v>
      </c>
      <c r="AW11" s="18">
        <v>0.50427912857945445</v>
      </c>
      <c r="AX11" s="18">
        <v>0.50870000000000004</v>
      </c>
      <c r="AY11" s="18">
        <v>4.3160786299348698E-2</v>
      </c>
      <c r="AZ11" s="18">
        <v>4.4717924999999999E-2</v>
      </c>
      <c r="BA11" s="18">
        <v>8.1576469999999998E-2</v>
      </c>
      <c r="BB11" s="18">
        <v>9.2213737000000004E-2</v>
      </c>
      <c r="BC11" s="18">
        <v>9.7936349000000006E-2</v>
      </c>
      <c r="BD11" s="18">
        <v>0.12911093400000001</v>
      </c>
      <c r="BE11" s="18">
        <v>0.123680338</v>
      </c>
      <c r="BF11" s="18">
        <v>0.14407245499999999</v>
      </c>
      <c r="BG11" s="18">
        <v>0.11575895899999999</v>
      </c>
      <c r="BH11" s="18">
        <v>0.17212481099999999</v>
      </c>
      <c r="BI11" s="18">
        <v>0.15503903499999999</v>
      </c>
      <c r="BJ11" s="18">
        <v>0.181236123</v>
      </c>
      <c r="BK11" s="18">
        <v>0.16849489400000001</v>
      </c>
      <c r="BL11" s="18">
        <v>0.176554025</v>
      </c>
      <c r="BM11" s="18">
        <v>0.1679274050648224</v>
      </c>
      <c r="BN11" s="18">
        <v>0.1138</v>
      </c>
      <c r="BO11" s="18">
        <v>9.0999999999999998E-2</v>
      </c>
      <c r="BP11" s="18">
        <v>0.28649999999999998</v>
      </c>
      <c r="BQ11" s="18">
        <v>0.79520000000000002</v>
      </c>
      <c r="BR11" s="18">
        <v>0.50870000000000004</v>
      </c>
      <c r="BS11" s="43">
        <v>0.78100000000000003</v>
      </c>
      <c r="BT11" s="43">
        <v>1.5800000000000002E-2</v>
      </c>
      <c r="BU11" s="18">
        <v>0.77480000000000004</v>
      </c>
      <c r="BV11" s="18">
        <v>7.6600000000000001E-2</v>
      </c>
      <c r="BW11" s="18">
        <v>0.74019999999999997</v>
      </c>
      <c r="BX11" s="18">
        <v>0.10199999999999999</v>
      </c>
      <c r="BY11" s="18">
        <v>0.70709999999999995</v>
      </c>
      <c r="BZ11" s="18">
        <v>0.1237</v>
      </c>
      <c r="CA11" s="18">
        <v>0.72340000000000004</v>
      </c>
      <c r="CB11" s="18">
        <v>0.1071</v>
      </c>
      <c r="CC11" s="18">
        <v>0.78100000000000003</v>
      </c>
      <c r="CD11" s="18">
        <v>1.5800000000000002E-2</v>
      </c>
      <c r="CE11" s="18">
        <v>0.88109999999999999</v>
      </c>
      <c r="CF11" s="18">
        <v>3.8199999999999998E-2</v>
      </c>
      <c r="CG11" s="18">
        <v>0.79700000000000004</v>
      </c>
      <c r="CH11" s="18">
        <v>6.2600000000000003E-2</v>
      </c>
      <c r="CI11" s="18">
        <v>0.73909999999999998</v>
      </c>
      <c r="CJ11" s="18">
        <v>9.8299999999999998E-2</v>
      </c>
      <c r="CK11" s="18">
        <v>0.70909999999999995</v>
      </c>
      <c r="CL11" s="18">
        <v>8.4599999999999995E-2</v>
      </c>
      <c r="CM11" s="18">
        <v>0.81359999999999999</v>
      </c>
      <c r="CN11" s="18">
        <v>4.9299999999999997E-2</v>
      </c>
      <c r="CO11" s="18">
        <v>0.53510000000000002</v>
      </c>
      <c r="CP11" s="18">
        <v>0.25230000000000002</v>
      </c>
      <c r="CQ11" s="18">
        <v>0.67159999999999997</v>
      </c>
      <c r="CR11" s="18">
        <v>0.18720000000000001</v>
      </c>
      <c r="CS11" s="18">
        <v>0.82630000000000003</v>
      </c>
      <c r="CT11" s="18">
        <v>8.2500000000000004E-2</v>
      </c>
      <c r="CU11" s="18">
        <v>0.74609999999999999</v>
      </c>
      <c r="CV11" s="18">
        <v>0.1075</v>
      </c>
      <c r="CW11" s="18">
        <v>0.71030000000000004</v>
      </c>
      <c r="CX11" s="18">
        <v>0.12089999999999999</v>
      </c>
      <c r="CY11" s="18">
        <v>0.80600000000000005</v>
      </c>
      <c r="CZ11" s="18">
        <v>5.0299999999999997E-2</v>
      </c>
      <c r="DA11" s="18">
        <v>0.88460000000000005</v>
      </c>
      <c r="DB11" s="18">
        <v>7.9000000000000008E-3</v>
      </c>
      <c r="DC11" s="18">
        <v>0.81640000000000001</v>
      </c>
      <c r="DD11" s="18">
        <v>6.7500000000000004E-2</v>
      </c>
    </row>
    <row r="12" spans="1:109" s="37" customFormat="1" x14ac:dyDescent="0.3">
      <c r="A12" s="37" t="s">
        <v>226</v>
      </c>
      <c r="B12" s="37">
        <v>13266</v>
      </c>
      <c r="C12" s="18">
        <v>0.2</v>
      </c>
      <c r="D12" s="18">
        <v>0.20479999999999998</v>
      </c>
      <c r="E12" s="18">
        <v>0.18480000000000002</v>
      </c>
      <c r="F12" s="18">
        <v>0.17609999999999998</v>
      </c>
      <c r="G12" s="18">
        <v>0.1439</v>
      </c>
      <c r="H12" s="18">
        <v>0.1147</v>
      </c>
      <c r="I12" s="18">
        <v>0.14610000000000001</v>
      </c>
      <c r="J12" s="18">
        <v>0.1133</v>
      </c>
      <c r="K12" s="18">
        <v>0.1052</v>
      </c>
      <c r="L12" s="18">
        <v>8.4000000000000005E-2</v>
      </c>
      <c r="M12" s="18">
        <v>7.4099999999999999E-2</v>
      </c>
      <c r="N12" s="18">
        <v>7.1300000000000002E-2</v>
      </c>
      <c r="O12" s="18">
        <v>5.4699999999999999E-2</v>
      </c>
      <c r="P12" s="18">
        <v>5.6899999999999999E-2</v>
      </c>
      <c r="Q12" s="18">
        <v>7.032265526714844E-2</v>
      </c>
      <c r="R12" s="18">
        <v>8.8999999999999996E-2</v>
      </c>
      <c r="S12" s="18">
        <v>0.46</v>
      </c>
      <c r="T12" s="18">
        <v>0.4249</v>
      </c>
      <c r="U12" s="18">
        <v>0.38119999999999998</v>
      </c>
      <c r="V12" s="18">
        <v>0.3579</v>
      </c>
      <c r="W12" s="18">
        <v>0.37490000000000001</v>
      </c>
      <c r="X12" s="18">
        <v>0.33700000000000002</v>
      </c>
      <c r="Y12" s="18">
        <v>0.38219999999999998</v>
      </c>
      <c r="Z12" s="18">
        <v>0.3523</v>
      </c>
      <c r="AA12" s="18">
        <v>0.36969999999999997</v>
      </c>
      <c r="AB12" s="18">
        <v>0.35349999999999998</v>
      </c>
      <c r="AC12" s="18">
        <v>0.30759999999999998</v>
      </c>
      <c r="AD12" s="18">
        <v>0.32819999999999999</v>
      </c>
      <c r="AE12" s="18">
        <v>0.34420000000000001</v>
      </c>
      <c r="AF12" s="18">
        <v>0.30409999999999998</v>
      </c>
      <c r="AG12" s="18">
        <v>0.2757</v>
      </c>
      <c r="AH12" s="18">
        <v>0.29149999999999998</v>
      </c>
      <c r="AI12" s="18">
        <v>0.28999999999999998</v>
      </c>
      <c r="AJ12" s="18">
        <v>0.31969999999999998</v>
      </c>
      <c r="AK12" s="18">
        <v>0.36040000000000005</v>
      </c>
      <c r="AL12" s="18">
        <v>0.36869999999999997</v>
      </c>
      <c r="AM12" s="18">
        <v>0.3821</v>
      </c>
      <c r="AN12" s="18">
        <v>0.41970000000000002</v>
      </c>
      <c r="AO12" s="18">
        <v>0.36799999999999999</v>
      </c>
      <c r="AP12" s="18">
        <v>0.38650000000000001</v>
      </c>
      <c r="AQ12" s="18">
        <v>0.39290000000000003</v>
      </c>
      <c r="AR12" s="18">
        <v>0.39269999999999999</v>
      </c>
      <c r="AS12" s="18">
        <v>0.46129999999999999</v>
      </c>
      <c r="AT12" s="18">
        <v>0.44240000000000002</v>
      </c>
      <c r="AU12" s="18">
        <v>0.44929999999999998</v>
      </c>
      <c r="AV12" s="18">
        <v>0.4551</v>
      </c>
      <c r="AW12" s="18">
        <v>0.4919906881821271</v>
      </c>
      <c r="AX12" s="18">
        <v>0.50329999999999997</v>
      </c>
      <c r="AY12" s="18">
        <v>0.04</v>
      </c>
      <c r="AZ12" s="18">
        <v>5.0499999999999996E-2</v>
      </c>
      <c r="BA12" s="18">
        <v>7.3599999999999999E-2</v>
      </c>
      <c r="BB12" s="18">
        <v>9.7299999999999998E-2</v>
      </c>
      <c r="BC12" s="18">
        <v>9.9000000000000005E-2</v>
      </c>
      <c r="BD12" s="18">
        <v>0.12859999999999999</v>
      </c>
      <c r="BE12" s="18">
        <v>0.1037</v>
      </c>
      <c r="BF12" s="18">
        <v>0.14779999999999999</v>
      </c>
      <c r="BG12" s="18">
        <v>0.13220000000000001</v>
      </c>
      <c r="BH12" s="18">
        <v>0.16969999999999999</v>
      </c>
      <c r="BI12" s="18">
        <v>0.157</v>
      </c>
      <c r="BJ12" s="18">
        <v>0.15820000000000001</v>
      </c>
      <c r="BK12" s="18">
        <v>0.1517</v>
      </c>
      <c r="BL12" s="18">
        <v>0.18390000000000001</v>
      </c>
      <c r="BM12" s="18">
        <v>0.16201580035471</v>
      </c>
      <c r="BN12" s="18">
        <v>0.1162</v>
      </c>
      <c r="BO12" s="18">
        <v>8.8999999999999996E-2</v>
      </c>
      <c r="BP12" s="18">
        <v>0.29149999999999998</v>
      </c>
      <c r="BQ12" s="18">
        <v>0.79479999999999995</v>
      </c>
      <c r="BR12" s="18">
        <v>0.50329999999999997</v>
      </c>
      <c r="BS12" s="43">
        <v>0.78449999999999998</v>
      </c>
      <c r="BT12" s="43">
        <v>2.1399999999999999E-2</v>
      </c>
      <c r="BU12" s="18">
        <v>0.78069999999999995</v>
      </c>
      <c r="BV12" s="18">
        <v>6.9699999999999998E-2</v>
      </c>
      <c r="BW12" s="18">
        <v>0.73170000000000002</v>
      </c>
      <c r="BX12" s="18">
        <v>0.1017</v>
      </c>
      <c r="BY12" s="18">
        <v>0.69059999999999999</v>
      </c>
      <c r="BZ12" s="18">
        <v>0.1197</v>
      </c>
      <c r="CA12" s="18">
        <v>0.71579999999999999</v>
      </c>
      <c r="CB12" s="18">
        <v>0.1095</v>
      </c>
      <c r="CC12" s="18">
        <v>0.78449999999999998</v>
      </c>
      <c r="CD12" s="18">
        <v>2.1399999999999999E-2</v>
      </c>
      <c r="CE12" s="18">
        <v>0.86060000000000003</v>
      </c>
      <c r="CF12" s="18">
        <v>3.5999999999999997E-2</v>
      </c>
      <c r="CG12" s="18">
        <v>0.79390000000000005</v>
      </c>
      <c r="CH12" s="18">
        <v>5.4800000000000001E-2</v>
      </c>
      <c r="CI12" s="18">
        <v>0.71389999999999998</v>
      </c>
      <c r="CJ12" s="18">
        <v>7.2400000000000006E-2</v>
      </c>
      <c r="CK12" s="18">
        <v>0.70299999999999996</v>
      </c>
      <c r="CL12" s="18">
        <v>8.1900000000000001E-2</v>
      </c>
      <c r="CM12" s="18">
        <v>0.81950000000000001</v>
      </c>
      <c r="CN12" s="18">
        <v>4.7100000000000003E-2</v>
      </c>
      <c r="CO12" s="18">
        <v>0.53269999999999995</v>
      </c>
      <c r="CP12" s="18">
        <v>0.24660000000000001</v>
      </c>
      <c r="CQ12" s="18">
        <v>0.65739999999999998</v>
      </c>
      <c r="CR12" s="18">
        <v>0.1855</v>
      </c>
      <c r="CS12" s="18">
        <v>0.80989999999999995</v>
      </c>
      <c r="CT12" s="18">
        <v>8.2100000000000006E-2</v>
      </c>
      <c r="CU12" s="18">
        <v>0.73529999999999995</v>
      </c>
      <c r="CV12" s="18">
        <v>0.1096</v>
      </c>
      <c r="CW12" s="18">
        <v>0.70250000000000001</v>
      </c>
      <c r="CX12" s="18">
        <v>0.1265</v>
      </c>
      <c r="CY12" s="18">
        <v>0.81110000000000004</v>
      </c>
      <c r="CZ12" s="18">
        <v>4.8399999999999999E-2</v>
      </c>
      <c r="DA12" s="18">
        <v>0.87670000000000003</v>
      </c>
      <c r="DB12" s="18">
        <v>7.1000000000000004E-3</v>
      </c>
      <c r="DC12" s="18">
        <v>0.80489999999999995</v>
      </c>
      <c r="DD12" s="18">
        <v>6.7100000000000007E-2</v>
      </c>
    </row>
    <row r="13" spans="1:109" x14ac:dyDescent="0.3">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41"/>
      <c r="BW13" s="41"/>
      <c r="BX13" s="41"/>
      <c r="BY13" s="41"/>
      <c r="BZ13" s="41"/>
      <c r="CA13" s="41"/>
      <c r="CB13" s="41"/>
      <c r="CC13" s="41"/>
      <c r="CD13" s="41"/>
      <c r="CE13" s="41"/>
      <c r="CF13" s="41"/>
      <c r="CG13" s="41"/>
      <c r="CH13" s="41"/>
      <c r="CI13" s="21"/>
      <c r="CJ13" s="21"/>
      <c r="CK13" s="21"/>
      <c r="CL13" s="21"/>
      <c r="CM13" s="21"/>
      <c r="CN13" s="21"/>
      <c r="CO13" s="21"/>
      <c r="CP13" s="21"/>
      <c r="CQ13" s="21"/>
      <c r="CR13" s="21"/>
      <c r="CS13" s="21"/>
      <c r="CT13" s="21"/>
      <c r="CU13" s="21"/>
      <c r="CV13" s="21"/>
      <c r="CW13" s="21"/>
      <c r="CX13" s="21"/>
      <c r="CY13" s="21"/>
      <c r="CZ13" s="21"/>
      <c r="DA13" s="21"/>
      <c r="DB13" s="21"/>
    </row>
    <row r="14" spans="1:109" x14ac:dyDescent="0.3">
      <c r="BQ14" s="21"/>
      <c r="BR14" s="33"/>
      <c r="BS14" s="33"/>
      <c r="BT14" s="33"/>
      <c r="BU14" s="34"/>
      <c r="BV14" s="34"/>
      <c r="BW14" s="34"/>
      <c r="BX14" s="34"/>
      <c r="BY14" s="34"/>
      <c r="BZ14" s="34"/>
      <c r="CA14" s="34"/>
      <c r="CB14" s="34"/>
      <c r="CC14" s="34"/>
      <c r="CD14" s="34"/>
      <c r="CE14" s="34"/>
      <c r="CF14" s="34"/>
      <c r="CG14" s="34"/>
      <c r="CH14" s="34"/>
    </row>
    <row r="15" spans="1:109" x14ac:dyDescent="0.3">
      <c r="C15" s="39"/>
      <c r="D15" s="39"/>
      <c r="E15" s="39"/>
      <c r="F15" s="39"/>
      <c r="G15" s="39"/>
      <c r="H15" s="39"/>
      <c r="I15" s="39"/>
      <c r="J15" s="39"/>
      <c r="K15" s="39"/>
      <c r="M15" s="39"/>
      <c r="N15" s="39"/>
      <c r="O15" s="39"/>
      <c r="P15" s="39"/>
      <c r="Q15" s="39"/>
      <c r="R15" s="39"/>
      <c r="S15" s="39"/>
      <c r="T15" s="39"/>
      <c r="U15" s="39"/>
      <c r="BQ15" s="21"/>
      <c r="BR15" s="33"/>
      <c r="BS15" s="33"/>
      <c r="BT15" s="33"/>
      <c r="BU15" s="35"/>
      <c r="BV15" s="35"/>
      <c r="BW15" s="35"/>
      <c r="BX15" s="35"/>
      <c r="BY15" s="35"/>
      <c r="BZ15" s="35"/>
      <c r="CA15" s="35"/>
      <c r="CB15" s="35"/>
      <c r="CC15" s="35"/>
      <c r="CD15" s="35"/>
      <c r="CE15" s="35"/>
      <c r="CF15" s="35"/>
      <c r="CG15" s="35"/>
      <c r="CH15" s="35"/>
      <c r="CW15" s="39"/>
      <c r="CX15" s="39"/>
      <c r="CY15" s="39"/>
      <c r="CZ15" s="39"/>
      <c r="DA15" s="39"/>
      <c r="DB15" s="39"/>
      <c r="DC15" s="39"/>
      <c r="DD15" s="39"/>
      <c r="DE15" s="39"/>
    </row>
    <row r="16" spans="1:109" x14ac:dyDescent="0.3">
      <c r="C16" s="40"/>
      <c r="D16" s="40"/>
      <c r="E16" s="40"/>
      <c r="F16" s="40"/>
      <c r="G16" s="40"/>
      <c r="H16" s="40"/>
      <c r="I16" s="40"/>
      <c r="J16" s="40"/>
      <c r="K16" s="40"/>
      <c r="M16" s="35"/>
      <c r="N16" s="35"/>
      <c r="O16" s="35"/>
      <c r="P16" s="35"/>
      <c r="Q16" s="35"/>
      <c r="R16" s="35"/>
      <c r="S16" s="35"/>
      <c r="T16" s="35"/>
      <c r="U16" s="35"/>
      <c r="BQ16" s="21"/>
      <c r="BR16" s="33"/>
      <c r="BS16" s="39"/>
      <c r="BT16" s="39"/>
      <c r="BU16" s="39"/>
      <c r="BV16" s="39"/>
      <c r="BW16" s="39"/>
      <c r="BX16" s="39"/>
      <c r="BY16" s="39"/>
      <c r="BZ16" s="39"/>
      <c r="CA16" s="39"/>
      <c r="CB16" s="39"/>
      <c r="CC16" s="39"/>
      <c r="CD16" s="35"/>
      <c r="CE16" s="35"/>
      <c r="CF16" s="35"/>
      <c r="CG16" s="39"/>
      <c r="CH16" s="39"/>
      <c r="CI16" s="39"/>
      <c r="CJ16" s="39"/>
      <c r="CK16" s="39"/>
      <c r="CW16" s="35"/>
      <c r="CX16" s="35"/>
      <c r="CY16" s="35"/>
      <c r="CZ16" s="35"/>
      <c r="DA16" s="35"/>
      <c r="DB16" s="35"/>
      <c r="DC16" s="35"/>
      <c r="DD16" s="35"/>
      <c r="DE16" s="35"/>
    </row>
    <row r="17" spans="13:109" x14ac:dyDescent="0.3">
      <c r="M17" s="34"/>
      <c r="N17" s="34"/>
      <c r="O17" s="34"/>
      <c r="P17" s="34"/>
      <c r="Q17" s="34"/>
      <c r="R17" s="34"/>
      <c r="S17" s="34"/>
      <c r="T17" s="34"/>
      <c r="U17" s="34"/>
      <c r="BR17" s="33"/>
      <c r="BS17" s="35"/>
      <c r="BT17" s="35"/>
      <c r="BU17" s="35"/>
      <c r="BV17" s="35"/>
      <c r="BW17" s="35"/>
      <c r="BX17" s="35"/>
      <c r="BY17" s="35"/>
      <c r="BZ17" s="35"/>
      <c r="CA17" s="35"/>
      <c r="CB17" s="35"/>
      <c r="CC17" s="35"/>
      <c r="CD17" s="35"/>
      <c r="CE17" s="35"/>
      <c r="CF17" s="35"/>
      <c r="CG17" s="35"/>
      <c r="CH17" s="35"/>
      <c r="CI17" s="35"/>
      <c r="CJ17" s="35"/>
      <c r="CK17" s="35"/>
      <c r="CW17" s="35"/>
      <c r="CX17" s="35"/>
      <c r="CY17" s="35"/>
      <c r="CZ17" s="35"/>
      <c r="DA17" s="35"/>
      <c r="DB17" s="35"/>
      <c r="DC17" s="35"/>
      <c r="DD17" s="35"/>
      <c r="DE17" s="35"/>
    </row>
    <row r="18" spans="13:109" x14ac:dyDescent="0.3">
      <c r="M18" s="35"/>
      <c r="N18" s="35"/>
      <c r="O18" s="35"/>
      <c r="P18" s="35"/>
      <c r="Q18" s="35"/>
      <c r="R18" s="35"/>
      <c r="S18" s="35"/>
      <c r="T18" s="35"/>
      <c r="U18" s="35"/>
      <c r="BR18" s="33"/>
      <c r="BS18" s="35"/>
      <c r="BT18" s="35"/>
      <c r="BU18" s="35"/>
      <c r="BV18" s="35"/>
      <c r="BW18" s="35"/>
      <c r="BX18" s="35"/>
      <c r="BY18" s="35"/>
      <c r="BZ18" s="35"/>
      <c r="CA18" s="35"/>
      <c r="CB18" s="35"/>
      <c r="CC18" s="35"/>
      <c r="CD18" s="39"/>
      <c r="CE18" s="39"/>
      <c r="CF18" s="39"/>
      <c r="CG18" s="35"/>
      <c r="CH18" s="35"/>
      <c r="CI18" s="35"/>
      <c r="CJ18" s="35"/>
      <c r="CK18" s="35"/>
    </row>
    <row r="19" spans="13:109" x14ac:dyDescent="0.3">
      <c r="M19" s="35"/>
      <c r="N19" s="35"/>
      <c r="O19" s="35"/>
      <c r="P19" s="35"/>
      <c r="Q19" s="35"/>
      <c r="R19" s="35"/>
      <c r="S19" s="35"/>
      <c r="T19" s="35"/>
      <c r="U19" s="35"/>
      <c r="BR19" s="33"/>
      <c r="BS19" s="33"/>
      <c r="BT19" s="33"/>
      <c r="BU19" s="35"/>
      <c r="BV19" s="35"/>
      <c r="BW19" s="35"/>
      <c r="BX19" s="35"/>
      <c r="BY19" s="35"/>
      <c r="BZ19" s="35"/>
      <c r="CA19" s="35"/>
      <c r="CB19" s="35"/>
      <c r="CC19" s="35"/>
      <c r="CD19" s="35"/>
      <c r="CE19" s="35"/>
      <c r="CF19" s="35"/>
      <c r="CG19" s="35"/>
      <c r="CH19" s="35"/>
    </row>
    <row r="20" spans="13:109" x14ac:dyDescent="0.3">
      <c r="M20" s="21"/>
      <c r="N20" s="21"/>
      <c r="O20" s="21"/>
      <c r="P20" s="21"/>
      <c r="Q20" s="21"/>
      <c r="R20" s="21"/>
      <c r="S20" s="21"/>
      <c r="T20" s="21"/>
      <c r="U20" s="21"/>
      <c r="BR20" s="33"/>
      <c r="BS20" s="33"/>
      <c r="BT20" s="33"/>
      <c r="BU20" s="34"/>
      <c r="BV20" s="34"/>
      <c r="BW20" s="34"/>
      <c r="BX20" s="34"/>
      <c r="BY20" s="34"/>
      <c r="BZ20" s="34"/>
      <c r="CA20" s="34"/>
      <c r="CB20" s="34"/>
      <c r="CC20" s="34"/>
      <c r="CD20" s="35"/>
      <c r="CE20" s="35"/>
      <c r="CF20" s="35"/>
      <c r="CG20" s="34"/>
      <c r="CH20" s="34"/>
    </row>
    <row r="21" spans="13:109" x14ac:dyDescent="0.3">
      <c r="BR21" s="33"/>
      <c r="BS21" s="33"/>
      <c r="BT21" s="33"/>
      <c r="BU21" s="35"/>
      <c r="BV21" s="35"/>
      <c r="BW21" s="35"/>
      <c r="BX21" s="35"/>
      <c r="BY21" s="35"/>
      <c r="BZ21" s="35"/>
      <c r="CA21" s="35"/>
      <c r="CB21" s="35"/>
      <c r="CC21" s="35"/>
      <c r="CD21" s="34"/>
      <c r="CE21" s="34"/>
      <c r="CF21" s="34"/>
      <c r="CG21" s="35"/>
      <c r="CH21" s="35"/>
    </row>
    <row r="22" spans="13:109" x14ac:dyDescent="0.3">
      <c r="BR22" s="33"/>
      <c r="BS22" s="33"/>
      <c r="BT22" s="33"/>
      <c r="BU22" s="35"/>
      <c r="BV22" s="35"/>
      <c r="BW22" s="35"/>
      <c r="BX22" s="35"/>
      <c r="BY22" s="35"/>
      <c r="BZ22" s="35"/>
      <c r="CA22" s="35"/>
      <c r="CB22" s="35"/>
      <c r="CC22" s="35"/>
      <c r="CD22" s="35"/>
      <c r="CE22" s="35"/>
      <c r="CF22" s="35"/>
      <c r="CG22" s="35"/>
      <c r="CH22" s="35"/>
    </row>
    <row r="23" spans="13:109" x14ac:dyDescent="0.3">
      <c r="BR23" s="33"/>
      <c r="BS23" s="33"/>
      <c r="BT23" s="33"/>
      <c r="BU23" s="34"/>
      <c r="BV23" s="34"/>
      <c r="BW23" s="34"/>
      <c r="BX23" s="34"/>
      <c r="BY23" s="34"/>
      <c r="BZ23" s="34"/>
      <c r="CA23" s="34"/>
      <c r="CB23" s="34"/>
      <c r="CC23" s="34"/>
      <c r="CD23" s="34"/>
      <c r="CE23" s="34"/>
      <c r="CF23" s="34"/>
      <c r="CG23" s="34"/>
      <c r="CH23" s="34"/>
    </row>
    <row r="24" spans="13:109" x14ac:dyDescent="0.3">
      <c r="BR24" s="33"/>
      <c r="BS24" s="33"/>
      <c r="BT24" s="33"/>
      <c r="BU24" s="35"/>
      <c r="BV24" s="35"/>
      <c r="BW24" s="35"/>
      <c r="BX24" s="35"/>
      <c r="BY24" s="35"/>
      <c r="BZ24" s="35"/>
      <c r="CA24" s="35"/>
      <c r="CB24" s="35"/>
      <c r="CC24" s="35"/>
      <c r="CD24" s="35"/>
      <c r="CE24" s="35"/>
      <c r="CF24" s="35"/>
      <c r="CG24" s="35"/>
      <c r="CH24" s="35"/>
    </row>
    <row r="25" spans="13:109" x14ac:dyDescent="0.3">
      <c r="BR25" s="33"/>
      <c r="BS25" s="33"/>
      <c r="BT25" s="33"/>
      <c r="BU25" s="35"/>
      <c r="BV25" s="35"/>
      <c r="BW25" s="35"/>
      <c r="BX25" s="35"/>
      <c r="BY25" s="35"/>
      <c r="BZ25" s="35"/>
      <c r="CA25" s="35"/>
      <c r="CB25" s="35"/>
      <c r="CC25" s="35"/>
      <c r="CD25" s="35"/>
      <c r="CE25" s="35"/>
      <c r="CF25" s="35"/>
      <c r="CG25" s="35"/>
      <c r="CH25" s="35"/>
    </row>
    <row r="26" spans="13:109" x14ac:dyDescent="0.3">
      <c r="BR26" s="33"/>
      <c r="BS26" s="33"/>
      <c r="BT26" s="33"/>
      <c r="BU26" s="34"/>
      <c r="BV26" s="34"/>
      <c r="BW26" s="34"/>
      <c r="BX26" s="34"/>
      <c r="BY26" s="34"/>
      <c r="BZ26" s="34"/>
      <c r="CA26" s="34"/>
      <c r="CB26" s="34"/>
      <c r="CC26" s="34"/>
      <c r="CD26" s="34"/>
      <c r="CE26" s="34"/>
      <c r="CF26" s="34"/>
      <c r="CG26" s="34"/>
      <c r="CH26" s="34"/>
    </row>
    <row r="27" spans="13:109" x14ac:dyDescent="0.3">
      <c r="BR27" s="33"/>
      <c r="BS27" s="33"/>
      <c r="BT27" s="33"/>
      <c r="BU27" s="35"/>
      <c r="BV27" s="35"/>
      <c r="BW27" s="35"/>
      <c r="BX27" s="35"/>
      <c r="BY27" s="35"/>
      <c r="BZ27" s="35"/>
      <c r="CA27" s="35"/>
      <c r="CB27" s="35"/>
      <c r="CC27" s="35"/>
      <c r="CD27" s="35"/>
      <c r="CE27" s="35"/>
      <c r="CF27" s="35"/>
      <c r="CG27" s="35"/>
      <c r="CH27" s="35"/>
    </row>
    <row r="28" spans="13:109" x14ac:dyDescent="0.3">
      <c r="BR28" s="33"/>
      <c r="BS28" s="33"/>
      <c r="BT28" s="33"/>
      <c r="BU28" s="35"/>
      <c r="BV28" s="35"/>
      <c r="BW28" s="35"/>
      <c r="BX28" s="35"/>
      <c r="BY28" s="35"/>
      <c r="BZ28" s="35"/>
      <c r="CA28" s="35"/>
      <c r="CB28" s="35"/>
      <c r="CC28" s="35"/>
      <c r="CD28" s="35"/>
      <c r="CE28" s="35"/>
      <c r="CF28" s="35"/>
      <c r="CG28" s="35"/>
      <c r="CH28" s="35"/>
    </row>
    <row r="29" spans="13:109" x14ac:dyDescent="0.3">
      <c r="BR29" s="33"/>
      <c r="BS29" s="33"/>
      <c r="BT29" s="33"/>
      <c r="BU29" s="34"/>
      <c r="BV29" s="34"/>
      <c r="BW29" s="34"/>
      <c r="BX29" s="34"/>
      <c r="BY29" s="34"/>
      <c r="BZ29" s="34"/>
      <c r="CA29" s="34"/>
      <c r="CB29" s="34"/>
      <c r="CC29" s="34"/>
      <c r="CD29" s="34"/>
      <c r="CE29" s="34"/>
      <c r="CF29" s="34"/>
      <c r="CG29" s="34"/>
      <c r="CH29" s="34"/>
    </row>
    <row r="30" spans="13:109" x14ac:dyDescent="0.3">
      <c r="BR30" s="33"/>
      <c r="BS30" s="33"/>
      <c r="BT30" s="33"/>
      <c r="BU30" s="35"/>
      <c r="BV30" s="35"/>
      <c r="BW30" s="35"/>
      <c r="BX30" s="35"/>
      <c r="BY30" s="35"/>
      <c r="BZ30" s="35"/>
      <c r="CA30" s="35"/>
      <c r="CB30" s="35"/>
      <c r="CC30" s="35"/>
      <c r="CD30" s="35"/>
      <c r="CE30" s="35"/>
      <c r="CF30" s="35"/>
      <c r="CG30" s="35"/>
      <c r="CH30" s="35"/>
    </row>
    <row r="31" spans="13:109" x14ac:dyDescent="0.3">
      <c r="BR31" s="33"/>
      <c r="BS31" s="33"/>
      <c r="BT31" s="33"/>
      <c r="BU31" s="35"/>
      <c r="BV31" s="35"/>
      <c r="BW31" s="35"/>
      <c r="BX31" s="35"/>
      <c r="BY31" s="35"/>
      <c r="BZ31" s="35"/>
      <c r="CA31" s="35"/>
      <c r="CB31" s="35"/>
      <c r="CC31" s="35"/>
      <c r="CD31" s="35"/>
      <c r="CE31" s="35"/>
      <c r="CF31" s="35"/>
      <c r="CG31" s="35"/>
      <c r="CH31" s="35"/>
    </row>
    <row r="32" spans="13:109" x14ac:dyDescent="0.3">
      <c r="BR32" s="33"/>
      <c r="BS32" s="33"/>
      <c r="BT32" s="33"/>
      <c r="BU32" s="34"/>
      <c r="BV32" s="34"/>
      <c r="BW32" s="34"/>
      <c r="BX32" s="34"/>
      <c r="BY32" s="34"/>
      <c r="BZ32" s="34"/>
      <c r="CA32" s="34"/>
      <c r="CB32" s="34"/>
      <c r="CC32" s="34"/>
      <c r="CD32" s="34"/>
      <c r="CE32" s="34"/>
      <c r="CF32" s="34"/>
      <c r="CG32" s="34"/>
      <c r="CH32" s="34"/>
    </row>
    <row r="33" spans="70:86" x14ac:dyDescent="0.3">
      <c r="BR33" s="33"/>
      <c r="BS33" s="33"/>
      <c r="BT33" s="33"/>
      <c r="BU33" s="35"/>
      <c r="BV33" s="35"/>
      <c r="BW33" s="35"/>
      <c r="BX33" s="35"/>
      <c r="BY33" s="35"/>
      <c r="BZ33" s="35"/>
      <c r="CA33" s="35"/>
      <c r="CB33" s="35"/>
      <c r="CC33" s="35"/>
      <c r="CD33" s="35"/>
      <c r="CE33" s="35"/>
      <c r="CF33" s="35"/>
      <c r="CG33" s="35"/>
      <c r="CH33" s="35"/>
    </row>
    <row r="34" spans="70:86" x14ac:dyDescent="0.3">
      <c r="BR34" s="33"/>
      <c r="BS34" s="33"/>
      <c r="BT34" s="33"/>
      <c r="BU34" s="35"/>
      <c r="BV34" s="35"/>
      <c r="BW34" s="35"/>
      <c r="BX34" s="35"/>
      <c r="BY34" s="35"/>
      <c r="BZ34" s="35"/>
      <c r="CA34" s="35"/>
      <c r="CB34" s="35"/>
      <c r="CC34" s="35"/>
      <c r="CD34" s="35"/>
      <c r="CE34" s="35"/>
      <c r="CF34" s="35"/>
      <c r="CG34" s="35"/>
      <c r="CH34" s="35"/>
    </row>
    <row r="35" spans="70:86" x14ac:dyDescent="0.3">
      <c r="BR35" s="33"/>
      <c r="BS35" s="33"/>
      <c r="BT35" s="33"/>
      <c r="BU35" s="34"/>
      <c r="BV35" s="34"/>
      <c r="BW35" s="34"/>
      <c r="BX35" s="34"/>
      <c r="BY35" s="34"/>
      <c r="BZ35" s="34"/>
      <c r="CA35" s="34"/>
      <c r="CB35" s="34"/>
      <c r="CC35" s="34"/>
      <c r="CD35" s="34"/>
      <c r="CE35" s="34"/>
      <c r="CF35" s="34"/>
      <c r="CG35" s="34"/>
      <c r="CH35" s="34"/>
    </row>
    <row r="36" spans="70:86" x14ac:dyDescent="0.3">
      <c r="BR36" s="33"/>
      <c r="BS36" s="33"/>
      <c r="BT36" s="33"/>
      <c r="BU36" s="35"/>
      <c r="BV36" s="35"/>
      <c r="BW36" s="35"/>
      <c r="BX36" s="35"/>
      <c r="BY36" s="35"/>
      <c r="BZ36" s="35"/>
      <c r="CA36" s="35"/>
      <c r="CB36" s="35"/>
      <c r="CC36" s="35"/>
      <c r="CD36" s="35"/>
      <c r="CE36" s="35"/>
      <c r="CF36" s="35"/>
      <c r="CG36" s="35"/>
      <c r="CH36" s="35"/>
    </row>
    <row r="37" spans="70:86" x14ac:dyDescent="0.3">
      <c r="BR37" s="33"/>
      <c r="BS37" s="33"/>
      <c r="BT37" s="33"/>
      <c r="BU37" s="35"/>
      <c r="BV37" s="35"/>
      <c r="BW37" s="35"/>
      <c r="BX37" s="35"/>
      <c r="BY37" s="35"/>
      <c r="BZ37" s="35"/>
      <c r="CA37" s="35"/>
      <c r="CB37" s="35"/>
      <c r="CC37" s="35"/>
      <c r="CD37" s="35"/>
      <c r="CE37" s="35"/>
      <c r="CF37" s="35"/>
      <c r="CG37" s="35"/>
      <c r="CH37" s="35"/>
    </row>
    <row r="38" spans="70:86" x14ac:dyDescent="0.3">
      <c r="BR38" s="33"/>
      <c r="BS38" s="33"/>
      <c r="BT38" s="33"/>
      <c r="BU38" s="34"/>
      <c r="BV38" s="34"/>
      <c r="BW38" s="34"/>
      <c r="BX38" s="34"/>
      <c r="BY38" s="34"/>
      <c r="BZ38" s="34"/>
      <c r="CA38" s="34"/>
      <c r="CB38" s="34"/>
      <c r="CC38" s="34"/>
      <c r="CD38" s="34"/>
      <c r="CE38" s="34"/>
      <c r="CF38" s="34"/>
      <c r="CG38" s="34"/>
      <c r="CH38" s="34"/>
    </row>
    <row r="39" spans="70:86" x14ac:dyDescent="0.3">
      <c r="BR39" s="33"/>
      <c r="BS39" s="33"/>
      <c r="BT39" s="33"/>
      <c r="BU39" s="35"/>
      <c r="BV39" s="35"/>
      <c r="BW39" s="35"/>
      <c r="BX39" s="35"/>
      <c r="BY39" s="35"/>
      <c r="BZ39" s="35"/>
      <c r="CA39" s="35"/>
      <c r="CB39" s="35"/>
      <c r="CC39" s="35"/>
      <c r="CD39" s="35"/>
      <c r="CE39" s="35"/>
      <c r="CF39" s="35"/>
      <c r="CG39" s="35"/>
      <c r="CH39" s="35"/>
    </row>
    <row r="40" spans="70:86" x14ac:dyDescent="0.3">
      <c r="BR40" s="33"/>
      <c r="BS40" s="33"/>
      <c r="BT40" s="33"/>
      <c r="BU40" s="35"/>
      <c r="BV40" s="35"/>
      <c r="BW40" s="35"/>
      <c r="BX40" s="35"/>
      <c r="BY40" s="35"/>
      <c r="BZ40" s="35"/>
      <c r="CA40" s="35"/>
      <c r="CB40" s="35"/>
      <c r="CC40" s="35"/>
      <c r="CD40" s="35"/>
      <c r="CE40" s="35"/>
      <c r="CF40" s="35"/>
      <c r="CG40" s="35"/>
      <c r="CH40" s="35"/>
    </row>
    <row r="41" spans="70:86" x14ac:dyDescent="0.3">
      <c r="BR41" s="33"/>
      <c r="BS41" s="33"/>
      <c r="BT41" s="33"/>
      <c r="BU41" s="34"/>
      <c r="BV41" s="34"/>
      <c r="BW41" s="34"/>
      <c r="BX41" s="34"/>
      <c r="BY41" s="34"/>
      <c r="BZ41" s="34"/>
      <c r="CA41" s="34"/>
      <c r="CB41" s="34"/>
      <c r="CC41" s="34"/>
      <c r="CD41" s="34"/>
      <c r="CE41" s="34"/>
      <c r="CF41" s="34"/>
      <c r="CG41" s="34"/>
      <c r="CH41" s="34"/>
    </row>
    <row r="42" spans="70:86" x14ac:dyDescent="0.3">
      <c r="BR42" s="33"/>
      <c r="BS42" s="33"/>
      <c r="BT42" s="33"/>
      <c r="BU42" s="35"/>
      <c r="BV42" s="35"/>
      <c r="BW42" s="35"/>
      <c r="BX42" s="35"/>
      <c r="BY42" s="35"/>
      <c r="BZ42" s="35"/>
      <c r="CA42" s="35"/>
      <c r="CB42" s="35"/>
      <c r="CC42" s="35"/>
      <c r="CD42" s="35"/>
      <c r="CE42" s="35"/>
      <c r="CF42" s="35"/>
      <c r="CG42" s="35"/>
      <c r="CH42" s="35"/>
    </row>
    <row r="43" spans="70:86" x14ac:dyDescent="0.3">
      <c r="BR43" s="33"/>
      <c r="BS43" s="33"/>
      <c r="BT43" s="33"/>
      <c r="BU43" s="35"/>
      <c r="BV43" s="35"/>
      <c r="BW43" s="35"/>
      <c r="BX43" s="35"/>
      <c r="BY43" s="35"/>
      <c r="BZ43" s="35"/>
      <c r="CA43" s="35"/>
      <c r="CB43" s="35"/>
      <c r="CC43" s="35"/>
      <c r="CD43" s="35"/>
      <c r="CE43" s="35"/>
      <c r="CF43" s="35"/>
      <c r="CG43" s="35"/>
      <c r="CH43" s="35"/>
    </row>
    <row r="44" spans="70:86" x14ac:dyDescent="0.3">
      <c r="BR44" s="33"/>
      <c r="BS44" s="33"/>
      <c r="BT44" s="33"/>
      <c r="BU44" s="34"/>
      <c r="BV44" s="34"/>
      <c r="BW44" s="34"/>
      <c r="BX44" s="34"/>
      <c r="BY44" s="34"/>
      <c r="BZ44" s="34"/>
      <c r="CA44" s="34"/>
      <c r="CB44" s="34"/>
      <c r="CC44" s="34"/>
      <c r="CD44" s="34"/>
      <c r="CE44" s="34"/>
      <c r="CF44" s="34"/>
      <c r="CG44" s="34"/>
      <c r="CH44" s="34"/>
    </row>
    <row r="45" spans="70:86" x14ac:dyDescent="0.3">
      <c r="BR45" s="33"/>
      <c r="BS45" s="33"/>
      <c r="BT45" s="33"/>
      <c r="BU45" s="35"/>
      <c r="BV45" s="35"/>
      <c r="BW45" s="35"/>
      <c r="BX45" s="35"/>
      <c r="BY45" s="35"/>
      <c r="BZ45" s="35"/>
      <c r="CA45" s="35"/>
      <c r="CB45" s="35"/>
      <c r="CC45" s="35"/>
      <c r="CD45" s="35"/>
      <c r="CE45" s="35"/>
      <c r="CF45" s="35"/>
      <c r="CG45" s="35"/>
      <c r="CH45" s="35"/>
    </row>
    <row r="46" spans="70:86" x14ac:dyDescent="0.3">
      <c r="BR46" s="33"/>
      <c r="BS46" s="33"/>
      <c r="BT46" s="33"/>
      <c r="BU46" s="35"/>
      <c r="BV46" s="35"/>
      <c r="BW46" s="35"/>
      <c r="BX46" s="35"/>
      <c r="BY46" s="35"/>
      <c r="BZ46" s="35"/>
      <c r="CA46" s="35"/>
      <c r="CB46" s="35"/>
      <c r="CC46" s="35"/>
      <c r="CD46" s="35"/>
      <c r="CE46" s="35"/>
      <c r="CF46" s="35"/>
      <c r="CG46" s="35"/>
      <c r="CH46" s="35"/>
    </row>
    <row r="47" spans="70:86" x14ac:dyDescent="0.3">
      <c r="BR47" s="33"/>
      <c r="BS47" s="33"/>
      <c r="BT47" s="33"/>
      <c r="BU47" s="34"/>
      <c r="BV47" s="34"/>
      <c r="BW47" s="34"/>
      <c r="BX47" s="34"/>
      <c r="BY47" s="34"/>
      <c r="BZ47" s="34"/>
      <c r="CA47" s="34"/>
      <c r="CB47" s="34"/>
      <c r="CC47" s="34"/>
      <c r="CD47" s="34"/>
      <c r="CE47" s="34"/>
      <c r="CF47" s="34"/>
      <c r="CG47" s="34"/>
      <c r="CH47" s="34"/>
    </row>
    <row r="48" spans="70:86" x14ac:dyDescent="0.3">
      <c r="BR48" s="33"/>
      <c r="BS48" s="33"/>
      <c r="BT48" s="33"/>
      <c r="BU48" s="35"/>
      <c r="BV48" s="35"/>
      <c r="BW48" s="35"/>
      <c r="BX48" s="35"/>
      <c r="BY48" s="35"/>
      <c r="BZ48" s="35"/>
      <c r="CA48" s="35"/>
      <c r="CB48" s="35"/>
      <c r="CC48" s="35"/>
      <c r="CD48" s="35"/>
      <c r="CE48" s="35"/>
      <c r="CF48" s="35"/>
      <c r="CG48" s="35"/>
      <c r="CH48" s="35"/>
    </row>
    <row r="49" spans="70:86" x14ac:dyDescent="0.3">
      <c r="BR49" s="33"/>
      <c r="BS49" s="33"/>
      <c r="BT49" s="33"/>
      <c r="BU49" s="35"/>
      <c r="BV49" s="35"/>
      <c r="BW49" s="35"/>
      <c r="BX49" s="35"/>
      <c r="BY49" s="35"/>
      <c r="BZ49" s="35"/>
      <c r="CA49" s="35"/>
      <c r="CB49" s="35"/>
      <c r="CC49" s="35"/>
      <c r="CD49" s="35"/>
      <c r="CE49" s="35"/>
      <c r="CF49" s="35"/>
      <c r="CG49" s="35"/>
      <c r="CH49" s="35"/>
    </row>
    <row r="50" spans="70:86" x14ac:dyDescent="0.3">
      <c r="BR50" s="33"/>
      <c r="BS50" s="33"/>
      <c r="BT50" s="33"/>
      <c r="BU50" s="34"/>
      <c r="BV50" s="34"/>
      <c r="BW50" s="34"/>
      <c r="BX50" s="34"/>
      <c r="BY50" s="34"/>
      <c r="BZ50" s="34"/>
      <c r="CA50" s="34"/>
      <c r="CB50" s="34"/>
      <c r="CC50" s="34"/>
      <c r="CD50" s="34"/>
      <c r="CE50" s="34"/>
      <c r="CF50" s="34"/>
      <c r="CG50" s="34"/>
      <c r="CH50" s="34"/>
    </row>
    <row r="51" spans="70:86" x14ac:dyDescent="0.3">
      <c r="BR51" s="33"/>
      <c r="BS51" s="33"/>
      <c r="BT51" s="33"/>
      <c r="BU51" s="35"/>
      <c r="BV51" s="35"/>
      <c r="BW51" s="35"/>
      <c r="BX51" s="35"/>
      <c r="BY51" s="35"/>
      <c r="BZ51" s="35"/>
      <c r="CA51" s="35"/>
      <c r="CB51" s="35"/>
      <c r="CC51" s="35"/>
      <c r="CD51" s="35"/>
      <c r="CE51" s="35"/>
      <c r="CF51" s="35"/>
      <c r="CG51" s="35"/>
      <c r="CH51" s="35"/>
    </row>
    <row r="52" spans="70:86" x14ac:dyDescent="0.3">
      <c r="BR52" s="33"/>
      <c r="BS52" s="33"/>
      <c r="BT52" s="33"/>
      <c r="BU52" s="35"/>
      <c r="BV52" s="35"/>
      <c r="BW52" s="35"/>
      <c r="BX52" s="35"/>
      <c r="BY52" s="35"/>
      <c r="BZ52" s="35"/>
      <c r="CA52" s="35"/>
      <c r="CB52" s="35"/>
      <c r="CC52" s="35"/>
      <c r="CD52" s="35"/>
      <c r="CE52" s="35"/>
      <c r="CF52" s="35"/>
      <c r="CG52" s="35"/>
      <c r="CH52" s="35"/>
    </row>
    <row r="53" spans="70:86" x14ac:dyDescent="0.3">
      <c r="BR53" s="33"/>
      <c r="BS53" s="33"/>
      <c r="BT53" s="33"/>
      <c r="BU53" s="34"/>
      <c r="BV53" s="34"/>
      <c r="BW53" s="34"/>
      <c r="BX53" s="34"/>
      <c r="BY53" s="34"/>
      <c r="BZ53" s="34"/>
      <c r="CA53" s="34"/>
      <c r="CB53" s="34"/>
      <c r="CC53" s="34"/>
      <c r="CD53" s="34"/>
      <c r="CE53" s="34"/>
      <c r="CF53" s="34"/>
      <c r="CG53" s="34"/>
      <c r="CH53" s="34"/>
    </row>
    <row r="54" spans="70:86" x14ac:dyDescent="0.3">
      <c r="BR54" s="33"/>
      <c r="BS54" s="33"/>
      <c r="BT54" s="33"/>
      <c r="BU54" s="35"/>
      <c r="BV54" s="35"/>
      <c r="BW54" s="35"/>
      <c r="BX54" s="35"/>
      <c r="BY54" s="35"/>
      <c r="BZ54" s="35"/>
      <c r="CA54" s="35"/>
      <c r="CB54" s="35"/>
      <c r="CC54" s="35"/>
      <c r="CD54" s="35"/>
      <c r="CE54" s="35"/>
      <c r="CF54" s="35"/>
      <c r="CG54" s="35"/>
      <c r="CH54" s="35"/>
    </row>
    <row r="55" spans="70:86" x14ac:dyDescent="0.3">
      <c r="BR55" s="33"/>
      <c r="BS55" s="33"/>
      <c r="BT55" s="33"/>
      <c r="BU55" s="35"/>
      <c r="BV55" s="35"/>
      <c r="BW55" s="35"/>
      <c r="BX55" s="35"/>
      <c r="BY55" s="35"/>
      <c r="BZ55" s="35"/>
      <c r="CA55" s="35"/>
      <c r="CB55" s="35"/>
      <c r="CC55" s="35"/>
      <c r="CD55" s="35"/>
      <c r="CE55" s="35"/>
      <c r="CF55" s="35"/>
      <c r="CG55" s="35"/>
      <c r="CH55" s="35"/>
    </row>
    <row r="56" spans="70:86" x14ac:dyDescent="0.3">
      <c r="BR56" s="33"/>
      <c r="BS56" s="33"/>
      <c r="BT56" s="33"/>
      <c r="BU56" s="34"/>
      <c r="BV56" s="34"/>
      <c r="BW56" s="34"/>
      <c r="BX56" s="34"/>
      <c r="BY56" s="34"/>
      <c r="BZ56" s="34"/>
      <c r="CA56" s="34"/>
      <c r="CB56" s="34"/>
      <c r="CC56" s="34"/>
      <c r="CD56" s="34"/>
      <c r="CE56" s="34"/>
      <c r="CF56" s="34"/>
      <c r="CG56" s="34"/>
      <c r="CH56" s="34"/>
    </row>
    <row r="57" spans="70:86" x14ac:dyDescent="0.3">
      <c r="BR57" s="33"/>
      <c r="BS57" s="33"/>
      <c r="BT57" s="33"/>
      <c r="BU57" s="35"/>
      <c r="BV57" s="35"/>
      <c r="BW57" s="35"/>
      <c r="BX57" s="35"/>
      <c r="BY57" s="35"/>
      <c r="BZ57" s="35"/>
      <c r="CA57" s="35"/>
      <c r="CB57" s="35"/>
      <c r="CC57" s="35"/>
      <c r="CD57" s="35"/>
      <c r="CE57" s="35"/>
      <c r="CF57" s="35"/>
      <c r="CG57" s="35"/>
      <c r="CH57" s="35"/>
    </row>
    <row r="58" spans="70:86" x14ac:dyDescent="0.3">
      <c r="BR58" s="33"/>
      <c r="BS58" s="33"/>
      <c r="BT58" s="33"/>
      <c r="BU58" s="35"/>
      <c r="BV58" s="35"/>
      <c r="BW58" s="35"/>
      <c r="BX58" s="35"/>
      <c r="BY58" s="35"/>
      <c r="BZ58" s="35"/>
      <c r="CA58" s="35"/>
      <c r="CB58" s="35"/>
      <c r="CC58" s="35"/>
      <c r="CD58" s="35"/>
      <c r="CE58" s="35"/>
      <c r="CF58" s="35"/>
      <c r="CG58" s="35"/>
      <c r="CH58" s="35"/>
    </row>
    <row r="59" spans="70:86" x14ac:dyDescent="0.3">
      <c r="BR59" s="33"/>
      <c r="BS59" s="33"/>
      <c r="BT59" s="33"/>
      <c r="BU59" s="34"/>
      <c r="BV59" s="34"/>
      <c r="BW59" s="34"/>
      <c r="BX59" s="34"/>
      <c r="BY59" s="34"/>
      <c r="BZ59" s="34"/>
      <c r="CA59" s="34"/>
      <c r="CB59" s="34"/>
      <c r="CC59" s="34"/>
      <c r="CD59" s="34"/>
      <c r="CE59" s="34"/>
      <c r="CF59" s="34"/>
      <c r="CG59" s="34"/>
      <c r="CH59" s="34"/>
    </row>
    <row r="60" spans="70:86" x14ac:dyDescent="0.3">
      <c r="BR60" s="33"/>
      <c r="BS60" s="33"/>
      <c r="BT60" s="33"/>
      <c r="BU60" s="35"/>
      <c r="BV60" s="35"/>
      <c r="BW60" s="35"/>
      <c r="BX60" s="35"/>
      <c r="BY60" s="35"/>
      <c r="BZ60" s="35"/>
      <c r="CA60" s="35"/>
      <c r="CB60" s="35"/>
      <c r="CC60" s="35"/>
      <c r="CD60" s="35"/>
      <c r="CE60" s="35"/>
      <c r="CF60" s="35"/>
      <c r="CG60" s="35"/>
      <c r="CH60" s="35"/>
    </row>
    <row r="61" spans="70:86" x14ac:dyDescent="0.3">
      <c r="BR61" s="33"/>
      <c r="BS61" s="33"/>
      <c r="BT61" s="33"/>
      <c r="BU61" s="35"/>
      <c r="BV61" s="35"/>
      <c r="BW61" s="35"/>
      <c r="BX61" s="35"/>
      <c r="BY61" s="35"/>
      <c r="BZ61" s="35"/>
      <c r="CA61" s="35"/>
      <c r="CB61" s="35"/>
      <c r="CC61" s="35"/>
      <c r="CD61" s="35"/>
      <c r="CE61" s="35"/>
      <c r="CF61" s="35"/>
      <c r="CG61" s="35"/>
      <c r="CH61" s="35"/>
    </row>
    <row r="62" spans="70:86" x14ac:dyDescent="0.3">
      <c r="BR62" s="33"/>
      <c r="BS62" s="33"/>
      <c r="BT62" s="33"/>
      <c r="BU62" s="34"/>
      <c r="BV62" s="34"/>
      <c r="BW62" s="34"/>
      <c r="BX62" s="34"/>
      <c r="BY62" s="34"/>
      <c r="BZ62" s="34"/>
      <c r="CA62" s="34"/>
      <c r="CB62" s="34"/>
      <c r="CC62" s="34"/>
      <c r="CD62" s="34"/>
      <c r="CE62" s="34"/>
      <c r="CF62" s="34"/>
      <c r="CG62" s="34"/>
      <c r="CH62" s="34"/>
    </row>
    <row r="63" spans="70:86" x14ac:dyDescent="0.3">
      <c r="BR63" s="33"/>
      <c r="BS63" s="33"/>
      <c r="BT63" s="33"/>
      <c r="BU63" s="35"/>
      <c r="BV63" s="35"/>
      <c r="BW63" s="35"/>
      <c r="BX63" s="35"/>
      <c r="BY63" s="35"/>
      <c r="BZ63" s="35"/>
      <c r="CA63" s="35"/>
      <c r="CB63" s="35"/>
      <c r="CC63" s="35"/>
      <c r="CD63" s="35"/>
      <c r="CE63" s="35"/>
      <c r="CF63" s="35"/>
      <c r="CG63" s="35"/>
      <c r="CH63" s="35"/>
    </row>
    <row r="64" spans="70:86" x14ac:dyDescent="0.3">
      <c r="BR64" s="33"/>
      <c r="BS64" s="33"/>
      <c r="BT64" s="33"/>
      <c r="BU64" s="35"/>
      <c r="BV64" s="35"/>
      <c r="BW64" s="35"/>
      <c r="BX64" s="35"/>
      <c r="BY64" s="35"/>
      <c r="BZ64" s="35"/>
      <c r="CA64" s="35"/>
      <c r="CB64" s="35"/>
      <c r="CC64" s="35"/>
      <c r="CD64" s="35"/>
      <c r="CE64" s="35"/>
      <c r="CF64" s="35"/>
      <c r="CG64" s="35"/>
      <c r="CH64" s="35"/>
    </row>
    <row r="65" spans="70:86" x14ac:dyDescent="0.3">
      <c r="BR65" s="33"/>
      <c r="BS65" s="33"/>
      <c r="BT65" s="33"/>
      <c r="BU65" s="34"/>
      <c r="BV65" s="34"/>
      <c r="BW65" s="34"/>
      <c r="BX65" s="34"/>
      <c r="BY65" s="34"/>
      <c r="BZ65" s="34"/>
      <c r="CA65" s="34"/>
      <c r="CB65" s="34"/>
      <c r="CC65" s="34"/>
      <c r="CD65" s="34"/>
      <c r="CE65" s="34"/>
      <c r="CF65" s="34"/>
      <c r="CG65" s="34"/>
      <c r="CH65" s="34"/>
    </row>
    <row r="66" spans="70:86" x14ac:dyDescent="0.3">
      <c r="BR66" s="33"/>
      <c r="BS66" s="33"/>
      <c r="BT66" s="33"/>
      <c r="BU66" s="35"/>
      <c r="BV66" s="35"/>
      <c r="BW66" s="35"/>
      <c r="BX66" s="35"/>
      <c r="BY66" s="35"/>
      <c r="BZ66" s="35"/>
      <c r="CA66" s="35"/>
      <c r="CB66" s="35"/>
      <c r="CC66" s="35"/>
      <c r="CD66" s="35"/>
      <c r="CE66" s="35"/>
      <c r="CF66" s="35"/>
      <c r="CG66" s="35"/>
      <c r="CH66" s="35"/>
    </row>
    <row r="67" spans="70:86" x14ac:dyDescent="0.3">
      <c r="BR67" s="33"/>
      <c r="BS67" s="33"/>
      <c r="BT67" s="33"/>
      <c r="BU67" s="35"/>
      <c r="BV67" s="35"/>
      <c r="BW67" s="35"/>
      <c r="BX67" s="35"/>
      <c r="BY67" s="35"/>
      <c r="BZ67" s="35"/>
      <c r="CA67" s="35"/>
      <c r="CB67" s="35"/>
      <c r="CC67" s="35"/>
      <c r="CD67" s="35"/>
      <c r="CE67" s="35"/>
      <c r="CF67" s="35"/>
      <c r="CG67" s="35"/>
      <c r="CH67" s="35"/>
    </row>
    <row r="68" spans="70:86" x14ac:dyDescent="0.3">
      <c r="BR68" s="33"/>
      <c r="BS68" s="33"/>
      <c r="BT68" s="33"/>
      <c r="BU68" s="34"/>
      <c r="BV68" s="34"/>
      <c r="BW68" s="34"/>
      <c r="BX68" s="34"/>
      <c r="BY68" s="34"/>
      <c r="BZ68" s="34"/>
      <c r="CA68" s="34"/>
      <c r="CB68" s="34"/>
      <c r="CC68" s="34"/>
      <c r="CD68" s="34"/>
      <c r="CE68" s="34"/>
      <c r="CF68" s="34"/>
      <c r="CG68" s="34"/>
      <c r="CH68" s="34"/>
    </row>
    <row r="69" spans="70:86" x14ac:dyDescent="0.3">
      <c r="BR69" s="33"/>
      <c r="BS69" s="33"/>
      <c r="BT69" s="33"/>
      <c r="BU69" s="35"/>
      <c r="BV69" s="35"/>
      <c r="BW69" s="35"/>
      <c r="BX69" s="35"/>
      <c r="BY69" s="35"/>
      <c r="BZ69" s="35"/>
      <c r="CA69" s="35"/>
      <c r="CB69" s="35"/>
      <c r="CC69" s="35"/>
      <c r="CD69" s="35"/>
      <c r="CE69" s="35"/>
      <c r="CF69" s="35"/>
      <c r="CG69" s="35"/>
      <c r="CH69" s="35"/>
    </row>
    <row r="70" spans="70:86" x14ac:dyDescent="0.3">
      <c r="BR70" s="33"/>
      <c r="BS70" s="33"/>
      <c r="BT70" s="33"/>
      <c r="BU70" s="35"/>
      <c r="BV70" s="35"/>
      <c r="BW70" s="35"/>
      <c r="BX70" s="35"/>
      <c r="BY70" s="35"/>
      <c r="BZ70" s="35"/>
      <c r="CA70" s="35"/>
      <c r="CB70" s="35"/>
      <c r="CC70" s="35"/>
      <c r="CD70" s="35"/>
      <c r="CE70" s="35"/>
      <c r="CF70" s="35"/>
      <c r="CG70" s="35"/>
      <c r="CH70" s="35"/>
    </row>
    <row r="71" spans="70:86" x14ac:dyDescent="0.3">
      <c r="BR71" s="33"/>
      <c r="BS71" s="33"/>
      <c r="BT71" s="33"/>
      <c r="BU71" s="34"/>
      <c r="BV71" s="34"/>
      <c r="BW71" s="34"/>
      <c r="BX71" s="34"/>
      <c r="BY71" s="34"/>
      <c r="BZ71" s="34"/>
      <c r="CA71" s="34"/>
      <c r="CB71" s="34"/>
      <c r="CC71" s="34"/>
      <c r="CD71" s="34"/>
      <c r="CE71" s="34"/>
      <c r="CF71" s="34"/>
      <c r="CG71" s="34"/>
      <c r="CH71" s="34"/>
    </row>
    <row r="72" spans="70:86" x14ac:dyDescent="0.3">
      <c r="BR72" s="33"/>
      <c r="BS72" s="33"/>
      <c r="BT72" s="33"/>
      <c r="BU72" s="35"/>
      <c r="BV72" s="35"/>
      <c r="BW72" s="35"/>
      <c r="BX72" s="35"/>
      <c r="BY72" s="35"/>
      <c r="BZ72" s="35"/>
      <c r="CA72" s="35"/>
      <c r="CB72" s="35"/>
      <c r="CC72" s="35"/>
      <c r="CD72" s="35"/>
      <c r="CE72" s="35"/>
      <c r="CF72" s="35"/>
      <c r="CG72" s="35"/>
      <c r="CH72" s="35"/>
    </row>
    <row r="73" spans="70:86" x14ac:dyDescent="0.3">
      <c r="BR73" s="33"/>
      <c r="BS73" s="33"/>
      <c r="BT73" s="33"/>
      <c r="BU73" s="35"/>
      <c r="BV73" s="35"/>
      <c r="BW73" s="35"/>
      <c r="BX73" s="35"/>
      <c r="BY73" s="35"/>
      <c r="BZ73" s="35"/>
      <c r="CA73" s="35"/>
      <c r="CB73" s="35"/>
      <c r="CC73" s="35"/>
      <c r="CD73" s="35"/>
      <c r="CE73" s="35"/>
      <c r="CF73" s="35"/>
      <c r="CG73" s="35"/>
      <c r="CH73" s="35"/>
    </row>
    <row r="74" spans="70:86" x14ac:dyDescent="0.3">
      <c r="BR74" s="33"/>
      <c r="BS74" s="33"/>
      <c r="BT74" s="33"/>
      <c r="BU74" s="34"/>
      <c r="BV74" s="34"/>
      <c r="BW74" s="34"/>
      <c r="BX74" s="34"/>
      <c r="BY74" s="34"/>
      <c r="BZ74" s="34"/>
      <c r="CA74" s="34"/>
      <c r="CB74" s="34"/>
      <c r="CC74" s="34"/>
      <c r="CD74" s="34"/>
      <c r="CE74" s="34"/>
      <c r="CF74" s="34"/>
      <c r="CG74" s="34"/>
      <c r="CH74" s="34"/>
    </row>
    <row r="75" spans="70:86" x14ac:dyDescent="0.3">
      <c r="BR75" s="33"/>
      <c r="BS75" s="33"/>
      <c r="BT75" s="33"/>
      <c r="BU75" s="35"/>
      <c r="BV75" s="35"/>
      <c r="BW75" s="35"/>
      <c r="BX75" s="35"/>
      <c r="BY75" s="35"/>
      <c r="BZ75" s="35"/>
      <c r="CA75" s="35"/>
      <c r="CB75" s="35"/>
      <c r="CC75" s="35"/>
      <c r="CD75" s="35"/>
      <c r="CE75" s="35"/>
      <c r="CF75" s="35"/>
      <c r="CG75" s="35"/>
      <c r="CH75" s="35"/>
    </row>
    <row r="76" spans="70:86" x14ac:dyDescent="0.3">
      <c r="BR76" s="33"/>
      <c r="BS76" s="33"/>
      <c r="BT76" s="33"/>
      <c r="BU76" s="35"/>
      <c r="BV76" s="35"/>
      <c r="BW76" s="35"/>
      <c r="BX76" s="35"/>
      <c r="BY76" s="35"/>
      <c r="BZ76" s="35"/>
      <c r="CA76" s="35"/>
      <c r="CB76" s="35"/>
      <c r="CC76" s="35"/>
      <c r="CD76" s="35"/>
      <c r="CE76" s="35"/>
      <c r="CF76" s="35"/>
      <c r="CG76" s="35"/>
      <c r="CH76" s="35"/>
    </row>
    <row r="77" spans="70:86" x14ac:dyDescent="0.3">
      <c r="BR77" s="33"/>
      <c r="BS77" s="33"/>
      <c r="BT77" s="33"/>
      <c r="BU77" s="34"/>
      <c r="BV77" s="34"/>
      <c r="BW77" s="34"/>
      <c r="BX77" s="34"/>
      <c r="BY77" s="34"/>
      <c r="BZ77" s="34"/>
      <c r="CA77" s="34"/>
      <c r="CB77" s="34"/>
      <c r="CC77" s="34"/>
      <c r="CD77" s="34"/>
      <c r="CE77" s="34"/>
      <c r="CF77" s="34"/>
      <c r="CG77" s="34"/>
      <c r="CH77" s="34"/>
    </row>
    <row r="78" spans="70:86" x14ac:dyDescent="0.3">
      <c r="BR78" s="33"/>
      <c r="BS78" s="33"/>
      <c r="BT78" s="33"/>
      <c r="BU78" s="35"/>
      <c r="BV78" s="35"/>
      <c r="BW78" s="35"/>
      <c r="BX78" s="35"/>
      <c r="BY78" s="35"/>
      <c r="BZ78" s="35"/>
      <c r="CA78" s="35"/>
      <c r="CB78" s="35"/>
      <c r="CC78" s="35"/>
      <c r="CD78" s="35"/>
      <c r="CE78" s="35"/>
      <c r="CF78" s="35"/>
      <c r="CG78" s="35"/>
      <c r="CH78" s="35"/>
    </row>
    <row r="79" spans="70:86" x14ac:dyDescent="0.3">
      <c r="BR79" s="33"/>
      <c r="BS79" s="33"/>
      <c r="BT79" s="33"/>
      <c r="BU79" s="35"/>
      <c r="BV79" s="35"/>
      <c r="BW79" s="35"/>
      <c r="BX79" s="35"/>
      <c r="BY79" s="35"/>
      <c r="BZ79" s="35"/>
      <c r="CA79" s="35"/>
      <c r="CB79" s="35"/>
      <c r="CC79" s="35"/>
      <c r="CD79" s="35"/>
      <c r="CE79" s="35"/>
      <c r="CF79" s="35"/>
      <c r="CG79" s="35"/>
      <c r="CH79" s="35"/>
    </row>
  </sheetData>
  <phoneticPr fontId="6" type="noConversion"/>
  <pageMargins left="0.7" right="0.7" top="0.75" bottom="0.75" header="0.3" footer="0.3"/>
  <pageSetup paperSize="9" orientation="portrait" horizontalDpi="4294967293"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0.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 T a b l e 1 < / 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 T a b l e 1 < / 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 C o l u m n s \ L o c a t i o n   B r e a k d o w n < / K e y > < / a : K e y > < a : V a l u e   i : t y p e = " T a b l e W i d g e t B a s e V i e w S t a t e " / > < / a : K e y V a l u e O f D i a g r a m O b j e c t K e y a n y T y p e z b w N T n L X > < a : K e y V a l u e O f D i a g r a m O b j e c t K e y a n y T y p e z b w N T n L X > < a : K e y > < K e y > C o l u m n s \ C o l u m n 1 < / K e y > < / a : K e y > < a : V a l u e   i : t y p e = " T a b l e W i d g e t B a s e V i e w S t a t e " / > < / a : K e y V a l u e O f D i a g r a m O b j e c t K e y a n y T y p e z b w N T n L X > < a : K e y V a l u e O f D i a g r a m O b j e c t K e y a n y T y p e z b w N T n L X > < a : K e y > < K e y > C o l u m n s \ C o l u m n 2 < / K e y > < / a : K e y > < a : V a l u e   i : t y p e = " T a b l e W i d g e t B a s e V i e w S t a t e " / > < / a : K e y V a l u e O f D i a g r a m O b j e c t K e y a n y T y p e z b w N T n L X > < a : K e y V a l u e O f D i a g r a m O b j e c t K e y a n y T y p e z b w N T n L X > < a : K e y > < K e y > C o l u m n s \ C o l u m n 3 < / K e y > < / a : K e y > < a : V a l u e   i : t y p e = " T a b l e W i d g e t B a s e V i e w S t a t e " / > < / a : K e y V a l u e O f D i a g r a m O b j e c t K e y a n y T y p e z b w N T n L X > < a : K e y V a l u e O f D i a g r a m O b j e c t K e y a n y T y p e z b w N T n L X > < a : K e y > < K e y > C o l u m n s \ C o l u m n 4 < / K e y > < / a : K e y > < a : V a l u e   i : t y p e = " T a b l e W i d g e t B a s e V i e w S t a t e " / > < / a : K e y V a l u e O f D i a g r a m O b j e c t K e y a n y T y p e z b w N T n L X > < a : K e y V a l u e O f D i a g r a m O b j e c t K e y a n y T y p e z b w N T n L X > < a : K e y > < K e y > C o l u m n s \ S m o k i n g   P r e v a l a n c e < / K e y > < / a : K e y > < a : V a l u e   i : t y p e = " T a b l e W i d g e t B a s e V i e w S t a t e " / > < / a : K e y V a l u e O f D i a g r a m O b j e c t K e y a n y T y p e z b w N T n L X > < a : K e y V a l u e O f D i a g r a m O b j e c t K e y a n y T y p e z b w N T n L X > < a : K e y > < K e y > C o l u m n s \ C o l u m n 5 < / K e y > < / a : K e y > < a : V a l u e   i : t y p e = " T a b l e W i d g e t B a s e V i e w S t a t e " / > < / a : K e y V a l u e O f D i a g r a m O b j e c t K e y a n y T y p e z b w N T n L X > < a : K e y V a l u e O f D i a g r a m O b j e c t K e y a n y T y p e z b w N T n L X > < a : K e y > < K e y > C o l u m n s \ C o l u m n 6 < / K e y > < / a : K e y > < a : V a l u e   i : t y p e = " T a b l e W i d g e t B a s e V i e w S t a t e " / > < / a : K e y V a l u e O f D i a g r a m O b j e c t K e y a n y T y p e z b w N T n L X > < a : K e y V a l u e O f D i a g r a m O b j e c t K e y a n y T y p e z b w N T n L X > < a : K e y > < K e y > C o l u m n s \ H e a l t h   C a r e < / K e y > < / a : K e y > < a : V a l u e   i : t y p e = " T a b l e W i d g e t B a s e V i e w S t a t e " / > < / a : K e y V a l u e O f D i a g r a m O b j e c t K e y a n y T y p e z b w N T n L X > < a : K e y V a l u e O f D i a g r a m O b j e c t K e y a n y T y p e z b w N T n L X > < a : K e y > < K e y > C o l u m n s \ C o l u m n 7 < / K e y > < / a : K e y > < a : V a l u e   i : t y p e = " T a b l e W i d g e t B a s e V i e w S t a t e " / > < / a : K e y V a l u e O f D i a g r a m O b j e c t K e y a n y T y p e z b w N T n L X > < a : K e y V a l u e O f D i a g r a m O b j e c t K e y a n y T y p e z b w N T n L X > < a : K e y > < K e y > C o l u m n s \ C o l u m n 8 < / K e y > < / a : K e y > < a : V a l u e   i : t y p e = " T a b l e W i d g e t B a s e V i e w S t a t e " / > < / a : K e y V a l u e O f D i a g r a m O b j e c t K e y a n y T y p e z b w N T n L X > < a : K e y V a l u e O f D i a g r a m O b j e c t K e y a n y T y p e z b w N T n L X > < a : K e y > < K e y > C o l u m n s \ C o l u m n 9 < / K e y > < / a : K e y > < a : V a l u e   i : t y p e = " T a b l e W i d g e t B a s e V i e w S t a t e " / > < / a : K e y V a l u e O f D i a g r a m O b j e c t K e y a n y T y p e z b w N T n L X > < a : K e y V a l u e O f D i a g r a m O b j e c t K e y a n y T y p e z b w N T n L X > < a : K e y > < K e y > C o l u m n s \ C o l u m n 1 0 < / K e y > < / a : K e y > < a : V a l u e   i : t y p e = " T a b l e W i d g e t B a s e V i e w S t a t e " / > < / a : K e y V a l u e O f D i a g r a m O b j e c t K e y a n y T y p e z b w N T n L X > < a : K e y V a l u e O f D i a g r a m O b j e c t K e y a n y T y p e z b w N T n L X > < a : K e y > < K e y > C o l u m n s \ C o l u m n 1 1 < / K e y > < / a : K e y > < a : V a l u e   i : t y p e = " T a b l e W i d g e t B a s e V i e w S t a t e " / > < / a : K e y V a l u e O f D i a g r a m O b j e c t K e y a n y T y p e z b w N T n L X > < a : K e y V a l u e O f D i a g r a m O b j e c t K e y a n y T y p e z b w N T n L X > < a : K e y > < K e y > C o l u m n s \ C o l u m n 1 2 < / K e y > < / a : K e y > < a : V a l u e   i : t y p e = " T a b l e W i d g e t B a s e V i e w S t a t e " / > < / a : K e y V a l u e O f D i a g r a m O b j e c t K e y a n y T y p e z b w N T n L X > < a : K e y V a l u e O f D i a g r a m O b j e c t K e y a n y T y p e z b w N T n L X > < a : K e y > < K e y > C o l u m n s \ C o l u m n 1 3 < / K e y > < / a : K e y > < a : V a l u e   i : t y p e = " T a b l e W i d g e t B a s e V i e w S t a t e " / > < / a : K e y V a l u e O f D i a g r a m O b j e c t K e y a n y T y p e z b w N T n L X > < a : K e y V a l u e O f D i a g r a m O b j e c t K e y a n y T y p e z b w N T n L X > < a : K e y > < K e y > C o l u m n s \ S o c i a l   C a r e < / K e y > < / a : K e y > < a : V a l u e   i : t y p e = " T a b l e W i d g e t B a s e V i e w S t a t e " / > < / a : K e y V a l u e O f D i a g r a m O b j e c t K e y a n y T y p e z b w N T n L X > < a : K e y V a l u e O f D i a g r a m O b j e c t K e y a n y T y p e z b w N T n L X > < a : K e y > < K e y > C o l u m n s \ C o l u m n 1 4 < / K e y > < / a : K e y > < a : V a l u e   i : t y p e = " T a b l e W i d g e t B a s e V i e w S t a t e " / > < / a : K e y V a l u e O f D i a g r a m O b j e c t K e y a n y T y p e z b w N T n L X > < a : K e y V a l u e O f D i a g r a m O b j e c t K e y a n y T y p e z b w N T n L X > < a : K e y > < K e y > C o l u m n s \ C o l u m n 1 5 < / K e y > < / a : K e y > < a : V a l u e   i : t y p e = " T a b l e W i d g e t B a s e V i e w S t a t e " / > < / a : K e y V a l u e O f D i a g r a m O b j e c t K e y a n y T y p e z b w N T n L X > < a : K e y V a l u e O f D i a g r a m O b j e c t K e y a n y T y p e z b w N T n L X > < a : K e y > < K e y > C o l u m n s \ C o l u m n 1 6 < / K e y > < / a : K e y > < a : V a l u e   i : t y p e = " T a b l e W i d g e t B a s e V i e w S t a t e " / > < / a : K e y V a l u e O f D i a g r a m O b j e c t K e y a n y T y p e z b w N T n L X > < a : K e y V a l u e O f D i a g r a m O b j e c t K e y a n y T y p e z b w N T n L X > < a : K e y > < K e y > C o l u m n s \ C o l u m n 1 7 < / K e y > < / a : K e y > < a : V a l u e   i : t y p e = " T a b l e W i d g e t B a s e V i e w S t a t e " / > < / a : K e y V a l u e O f D i a g r a m O b j e c t K e y a n y T y p e z b w N T n L X > < a : K e y V a l u e O f D i a g r a m O b j e c t K e y a n y T y p e z b w N T n L X > < a : K e y > < K e y > C o l u m n s \ C o l u m n 1 8 < / K e y > < / a : K e y > < a : V a l u e   i : t y p e = " T a b l e W i d g e t B a s e V i e w S t a t e " / > < / a : K e y V a l u e O f D i a g r a m O b j e c t K e y a n y T y p e z b w N T n L X > < a : K e y V a l u e O f D i a g r a m O b j e c t K e y a n y T y p e z b w N T n L X > < a : K e y > < K e y > C o l u m n s \ C o l u m n 1 9 < / K e y > < / a : K e y > < a : V a l u e   i : t y p e = " T a b l e W i d g e t B a s e V i e w S t a t e " / > < / a : K e y V a l u e O f D i a g r a m O b j e c t K e y a n y T y p e z b w N T n L X > < a : K e y V a l u e O f D i a g r a m O b j e c t K e y a n y T y p e z b w N T n L X > < a : K e y > < K e y > C o l u m n s \ C o l u m n 2 0 < / K e y > < / a : K e y > < a : V a l u e   i : t y p e = " T a b l e W i d g e t B a s e V i e w S t a t e " / > < / a : K e y V a l u e O f D i a g r a m O b j e c t K e y a n y T y p e z b w N T n L X > < a : K e y V a l u e O f D i a g r a m O b j e c t K e y a n y T y p e z b w N T n L X > < a : K e y > < K e y > C o l u m n s \ P r o d u c t i v i t y < / K e y > < / a : K e y > < a : V a l u e   i : t y p e = " T a b l e W i d g e t B a s e V i e w S t a t e " / > < / a : K e y V a l u e O f D i a g r a m O b j e c t K e y a n y T y p e z b w N T n L X > < a : K e y V a l u e O f D i a g r a m O b j e c t K e y a n y T y p e z b w N T n L X > < a : K e y > < K e y > C o l u m n s \ C o l u m n 2 1 < / K e y > < / a : K e y > < a : V a l u e   i : t y p e = " T a b l e W i d g e t B a s e V i e w S t a t e " / > < / a : K e y V a l u e O f D i a g r a m O b j e c t K e y a n y T y p e z b w N T n L X > < a : K e y V a l u e O f D i a g r a m O b j e c t K e y a n y T y p e z b w N T n L X > < a : K e y > < K e y > C o l u m n s \ C o l u m n 2 2 < / K e y > < / a : K e y > < a : V a l u e   i : t y p e = " T a b l e W i d g e t B a s e V i e w S t a t e " / > < / a : K e y V a l u e O f D i a g r a m O b j e c t K e y a n y T y p e z b w N T n L X > < a : K e y V a l u e O f D i a g r a m O b j e c t K e y a n y T y p e z b w N T n L X > < a : K e y > < K e y > C o l u m n s \ C o l u m n 2 3 < / K e y > < / a : K e y > < a : V a l u e   i : t y p e = " T a b l e W i d g e t B a s e V i e w S t a t e " / > < / a : K e y V a l u e O f D i a g r a m O b j e c t K e y a n y T y p e z b w N T n L X > < a : K e y V a l u e O f D i a g r a m O b j e c t K e y a n y T y p e z b w N T n L X > < a : K e y > < K e y > C o l u m n s \ F i r e   C o s t s < / K e y > < / a : K e y > < a : V a l u e   i : t y p e = " T a b l e W i d g e t B a s e V i e w S t a t e " / > < / a : K e y V a l u e O f D i a g r a m O b j e c t K e y a n y T y p e z b w N T n L X > < a : K e y V a l u e O f D i a g r a m O b j e c t K e y a n y T y p e z b w N T n L X > < a : K e y > < K e y > C o l u m n s \ C o l u m n 2 4 < / K e y > < / a : K e y > < a : V a l u e   i : t y p e = " T a b l e W i d g e t B a s e V i e w S t a t e " / > < / a : K e y V a l u e O f D i a g r a m O b j e c t K e y a n y T y p e z b w N T n L X > < a : K e y V a l u e O f D i a g r a m O b j e c t K e y a n y T y p e z b w N T n L X > < a : K e y > < K e y > C o l u m n s \ C o l u m n 2 5 < / K e y > < / a : K e y > < a : V a l u e   i : t y p e = " T a b l e W i d g e t B a s e V i e w S t a t e " / > < / a : K e y V a l u e O f D i a g r a m O b j e c t K e y a n y T y p e z b w N T n L X > < a : K e y V a l u e O f D i a g r a m O b j e c t K e y a n y T y p e z b w N T n L X > < a : K e y > < K e y > C o l u m n s \ C o l u m n 2 6 < / K e y > < / a : K e y > < a : V a l u e   i : t y p e = " T a b l e W i d g e t B a s e V i e w S t a t e " / > < / a : K e y V a l u e O f D i a g r a m O b j e c t K e y a n y T y p e z b w N T n L X > < a : K e y V a l u e O f D i a g r a m O b j e c t K e y a n y T y p e z b w N T n L X > < a : K e y > < K e y > C o l u m n s \ C o l u m n 2 7 < / K e y > < / a : K e y > < a : V a l u e   i : t y p e = " T a b l e W i d g e t B a s e V i e w S t a t e " / > < / a : K e y V a l u e O f D i a g r a m O b j e c t K e y a n y T y p e z b w N T n L X > < a : K e y V a l u e O f D i a g r a m O b j e c t K e y a n y T y p e z b w N T n L X > < a : K e y > < K e y > C o l u m n s \ C o l u m n 2 8 < / K e y > < / a : K e y > < a : V a l u e   i : t y p e = " T a b l e W i d g e t B a s e V i e w S t a t e " / > < / a : K e y V a l u e O f D i a g r a m O b j e c t K e y a n y T y p e z b w N T n L X > < a : K e y V a l u e O f D i a g r a m O b j e c t K e y a n y T y p e z b w N T n L X > < a : K e y > < K e y > C o l u m n s \ C o l u m n 2 9 < / K e y > < / a : K e y > < a : V a l u e   i : t y p e = " T a b l e W i d g e t B a s e V i e w S t a t e " / > < / a : K e y V a l u e O f D i a g r a m O b j e c t K e y a n y T y p e z b w N T n L X > < a : K e y V a l u e O f D i a g r a m O b j e c t K e y a n y T y p e z b w N T n L X > < a : K e y > < K e y > C o l u m n s \ C o l u m n 3 0 < / K e y > < / a : K e y > < a : V a l u e   i : t y p e = " T a b l e W i d g e t B a s e V i e w S t a t e " / > < / a : K e y V a l u e O f D i a g r a m O b j e c t K e y a n y T y p e z b w N T n L X > < a : K e y V a l u e O f D i a g r a m O b j e c t K e y a n y T y p e z b w N T n L X > < a : K e y > < K e y > C o l u m n s \ L i t t e r < / K e y > < / a : K e y > < a : V a l u e   i : t y p e = " T a b l e W i d g e t B a s e V i e w S t a t e " / > < / a : K e y V a l u e O f D i a g r a m O b j e c t K e y a n y T y p e z b w N T n L X > < a : K e y V a l u e O f D i a g r a m O b j e c t K e y a n y T y p e z b w N T n L X > < a : K e y > < K e y > C o l u m n s \ C o l u m n 3 1 < / K e y > < / a : K e y > < a : V a l u e   i : t y p e = " T a b l e W i d g e t B a s e V i e w S t a t e " / > < / a : K e y V a l u e O f D i a g r a m O b j e c t K e y a n y T y p e z b w N T n L X > < a : K e y V a l u e O f D i a g r a m O b j e c t K e y a n y T y p e z b w N T n L X > < a : K e y > < K e y > C o l u m n s \ C o l u m n 3 2 < / K e y > < / a : K e y > < a : V a l u e   i : t y p e = " T a b l e W i d g e t B a s e V i e w S t a t e " / > < / a : K e y V a l u e O f D i a g r a m O b j e c t K e y a n y T y p e z b w N T n L X > < a : K e y V a l u e O f D i a g r a m O b j e c t K e y a n y T y p e z b w N T n L X > < a : K e y > < K e y > C o l u m n s \ C o l u m n 3 3 < / 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xml>��< ? x m l   v e r s i o n = " 1 . 0 "   e n c o d i n g = " u t f - 1 6 " ? > < C u s t o m R e g i o n S t a t e   x m l n s : x s d = " h t t p : / / w w w . w 3 . o r g / 2 0 0 1 / X M L S c h e m a "   x m l n s : x s i = " h t t p : / / w w w . w 3 . o r g / 2 0 0 1 / X M L S c h e m a - i n s t a n c e "   x m l n s = " h t t p : / / m i c r o s o f t . d a t a . v i s u a l i z a t i o n . C l i e n t . E x c e l . C u s t o m R e g i o n S t a t e / 1 . 0 " > < r l > H 4 s I A A A A A A A E A O T d y 8 6 c 1 5 X e 8 V s R P K a K d T 4 I a k 3 S B j K w M u g E n W R I S 7 J F x C I N k o 6 N v r U M c k m 5 h f z + a 9 c n U 1 J I V q O N R g e t b k v i 9 + 3 a 7 9 7 r 8 K x n H d 7 S / / l f / / v L b 9 6 8 f f P N 2 8 / + 8 s M f X r 3 9 4 u X f / e r 7 d + / + + M X z 5 3 / + 8 5 8 3 f z 5 s X r / 5 / f P 9 d r t 7 / t + + / s 1 / / u b 7 7 3 5 4 8 f n L V 2 / f v X j 1 z X e / + m p 9 9 u W 7 7 3 6 4 / + u 3 L 9 6 9 u O / 0 7 e G P u x 8 3 e z u f f L v p 9 9 + 8 f v X u z Y t v 3 j 1 t f X y + v T z / + u U 3 b 1 6 / f f 2 7 d 5 u / t 2 T z j y / f / u n F H 1 7 + 0 4 t 3 L 1 + / + u m f / k M f f / 2 H t 5 7 e I 7 7 4 5 s 2 3 6 w D 3 P 7 1 6 8 c N 3 X / 2 n 1 2 / e f f / Z r 1 + 8 f f f l 8 / d / / v S R / / n i D 1 9 9 + d v f v v 7 L 0 2 H P f 7 P D / v r V 7 1 + + S j b f 2 v O L r 1 / 8 + I j L 3 / g R m 3 / 8 7 p t 3 r 9 9 8 / e L d 9 z 3 N 9 l / 8 h r z e / e n b 7 7 7 a H X b 7 8 3 F z P O 9 O 5 / 3 l d t z t y O E n K + 4 f e O 2 0 8 4 n P D 5 v d c X e 6 7 c + n w + l 6 u 9 w O P 3 7 k x z X 2 u N / p 6 X Y v X z 0 J 8 F / 1 d p v T Z X u 5 n Q / 7 s 7 t d b + f z J 2 9 3 2 u 9 P m 9 t l e z v e T r v r d X s + P H 3 k F 7 d 7 + e q r L 5 9 n G 2 y a q T 1 d 8 G 9 t I T 9 T X 4 L 9 q / r 2 1 + N 5 v 7 m d 9 r v T b n / b n d P F T 1 Y s 6 / r N j 4 f / / H A 8 7 T e n 6 3 l 7 9 a n z + X b c P 3 3 k x z V f P u 8 + X 3 3 5 C w + Z H 3 z 5 5 u W r 3 7 / 9 a v 7 x 1 Z e / e / 3 m h x f v v v q H F 3 / + 8 v n 9 3 7 / 8 4 7 u 3 X 3 1 + s P 3 m d D j v r r c d I 9 k e 9 p / 9 0 t i e f X 7 c n h j U / E X i 2 8 v l M s u 2 + 8 1 u u 9 s e L 9 f 9 / r i f Z f v N / n A 6 X s 7 X 6 + m 6 P Z x b t r 1 d N k c q 2 t H W 7 n B o 2 f W 0 2 V 1 3 l 8 N + R 3 t M e y 0 7 b k 7 H 0 2 n v F 5 f z p W W 3 0 2 a / 2 1 / P t / O O L R + u s + x 6 2 x y O 5 + O e a Z / 3 Z 8 t 2 u 8 v m s L 2 e D 0 x h f 7 t d 1 7 L 9 Z X M 9 X 6 6 n 8 3 F 3 P V 5 n 2 W l z 2 e 8 P h 9 P h c H b C 3 e y 2 d 6 / r 5 X x m f X 7 R s t N u s / W D 4 / l 2 3 V / 3 p 7 V q u 9 l f T 7 v z 4 e j u X d S / b o 6 3 8 2 1 7 v B 1 O F 0 Y 4 y 3 b J 0 t l v x 9 P 2 N s s u p 8 3 1 d D k c L t f r 7 X C + P 3 N 7 3 N g 4 3 7 y e 5 6 K 7 6 3 Z z 3 t 2 s 3 O 3 2 7 p 8 8 X P 5 q t 9 v 1 c L H l + e S h + / 1 t s y f v / b Y N e y Q H I M n L r p 9 A 9 V 2 L t r f N i R j O a d S V u s D W O a n A / s S 7 3 S Y 0 a v H I I 5 8 j y 5 M f t + x C U / S x O x 4 v p P 6 0 b L 8 7 7 E 9 b c v H U 2 y w 7 X T a X 0 + V 4 P h 0 9 v 5 M d z h f m f T 0 c b u d 9 P 5 s L X H b n z e V 4 9 Q + 3 2 q X Q w 3 G 3 2 R 3 O 2 8 N l d 3 P P / e x 2 v n j o l m D 5 / m j g e L l t r r f b 6 b A l D 1 q Y i / o n / D t f d p f j c X 8 8 2 u x 0 u G 4 u V 3 5 y 2 l 1 o 9 b 7 Z 8 b L Z n + j 9 4 n O n b m D T z X F k l j U 4 T T d g K 5 v b / r q 9 p e Z z u x 1 v t 8 2 N C p z i s j 0 c s + / t e X v e u N B p d + p q 6 Z N g N p f D d k + d R H n b Z t 9 b U t i c H O 1 w P R z 3 Y x 3 H o w + y + x 3 E 3 l + v h 3 n m 8 X w l X O f 0 k / 1 p x M H 3 z p c 9 i z p c K X W M a H u 4 H t k f y N 7 u j 9 d d F k m 1 l H e i s e 3 2 w D d G a g H g 5 c q C X P M 0 Z x M Y N q c t v z u c T l u q m S v s q G p / 3 p L 8 j d i 7 w v 7 i b K f z j c / y K B b d F X b b 6 + a w 3 + 5 v N t z u E t t + y 6 l c 9 X p j K p Y d W r Z 1 t g t j p V D S G Z P k L a R 2 u F H 0 7 p L n M a / D Z s 8 p X f v K L t p L 7 K L y M 2 N m X M x h l m 1 5 n s C 0 O + 6 J b W y N U n Y H + A / x / O L o Z O y Y x H k e t z o d / S 5 x 3 K D O 3 j W Y b 3 Z J H J m 7 h 1 6 4 9 d X R r j 2 U G Z L a F h 7 w h B N F 7 S n 3 s A E t b M C / z y 1 t u 7 l e k j C d s g + 3 b N l 1 A w 4 I x Q N 2 Y 2 q n o s 2 F k k 8 H o t y v Z c e r C z C C 0 5 l 1 5 H r O 3 b L D N S f m S / N Q S n J 5 f 2 2 p Z d C P N W 0 G I R M Q r + W h + 9 u l H 2 4 Z 6 p X F j t R O n I U l H 2 k F M m x 3 P N Q y R n 8 A f w y I 1 t P n e b 9 j p E z b W V h H 3 k K N l G z p G U D u L x 2 N s B z t y j x z 0 T N F t S g M A 8 m X L S + Y V U Q L + 5 h Y z z 0 t q V 0 g x f Z 8 3 T u q Q 6 Z 0 f r M h G X 5 2 t f 1 2 F H C G 1 S T k 0 2 l g V t 3 O E G b L N p g e i + m R / I + N H r k T s x 8 c u l 1 2 N B B F E Q x O L G y W n W + b g V E u v A 2 7 b 7 z z A u + D U O c 6 z q o j S N j d B A a 2 A h 6 e f c 7 s H e w s 9 s Q n U k O b H Z k o e L c / o N 4 5 2 W n H 9 F g 2 U D g 7 P X N u G W z b C F A X 8 Q 3 4 z 7 L j f s P k a P g A R M T t t Q z G E y D 3 Z i 7 z 0 K z q z L s 4 7 E l I m F V 7 2 M 0 v u v f l w L h P O 1 I E j Y M b u c X c g J G B e K a 6 o 5 M D S 7 P M 9 v Y / U f s J C M 8 y Q N A N n O 4 A w v m A Q L d j B o z T 8 W D C d k y I 0 2 0 E H t G c 2 W w h x y 9 Z U m f j o o Q U P m 6 3 H t 1 u N M U / d + c r s 9 w T Y M u K 0 c Q 1 s W t / m d 2 2 O 7 B f r K F B 8 L u W A f k T q u l O Q t y I D d X Z + b V Y K 6 z e r r l x x 4 Q c W / Y B x L J I V i C O A z A I u Y V + p 3 y K V F 0 B A s K x 8 z b z d r s r 8 / Y H T r s 7 n 5 L u 1 e + B 2 v E m R P L c M O F 2 2 w q D o v M V + J 1 3 l + Q R M l p G 8 b w C o r R M q O k z v A D k t u a S + e E 1 c F N U G b N 1 f L a O M x A u M J h z c Q h s b O v / P X Q g g e c y P u Q i 1 d 3 s N L u B e C G X S z r v R I I r 6 G P i 8 J F l R O d m 2 Z Y G Q D 5 D 5 m c 5 n o d v c s h 2 P 2 R e L a M K b g Z W 0 T 8 c Y K 4 p 5 B U 7 6 Q g q F F f Q k i N 0 5 W E w H R D N q t u Y S 1 J j 1 c e 5 w Y S k w M v p R O 4 k e + q Z + M C V r R X 2 2 u x w S 8 e F X X z k N O b N C x x r z z T Q C f x p l p 1 B t Q d i V 9 v 9 c t A t l 9 q S t c M e l / x F 0 Q 1 k h C 7 4 Z f 6 Z + T u Z w 2 + p C F r M I y k q n O D J M p W 1 W a T m S n / u t i + O 9 E j O s y l e M x K S m 8 1 w K 3 8 4 c x q n 3 + f s w s u J O W K k x + L y 2 N n 2 t D n f h F 3 u t N / d t v N M C t n A J f Q J q T n P M m q H c q d r 7 E L U G Q 3 E X M V A P 8 6 0 l g Y A k Q s e d y A J A e p o F 5 p w g 6 u 9 M K X x T / f b X G 0 j I p 0 I a C J B o L o R 1 T m a 4 L j k c e H / U j u w j H 0 z p n Z D d 0 U C 0 o V D A l A 3 h V d n u m E K b k G i s + w A x L g H O 9 n S j G U M l g 5 u 1 5 u n 5 w y z K s J y F m E R U h e x 6 h L X F I x o 6 h T 2 5 1 E X n K S Y j Z 1 I V c b U I K g b c D r h c s j Z L D u d U T U B K Z M Z C k M 0 4 F B 8 O 9 L p 2 U c t s 6 K j H R 2 e 5 w 7 3 9 p s N I 4 c e c Q A u v x 7 K 2 Y V + N 4 f h j o b P E y 5 m s 2 W G 7 r v E c f D M a z Y / F K N l I h 4 c h I q 3 / f b I 4 9 s s f 6 Q H g Z i T j i M f 4 w m H G 7 r A Z W Q V r Q I E F F p o J p C h p K C U O I J 5 9 g D D 5 p l k L x Z E d w H E O O h p W B O 6 X L D H Q k e 4 M T r B G g D E j P J j L g E 8 9 u 4 u A s f 4 e y g x b P y e / 7 D y S 6 b b D R B G k Y F a 4 N w o l B D d A K t 0 c + K 1 D M o S N 9 o R c H H x U R W A 2 3 g c U 7 8 w + m E 6 w W H G y A a 5 5 D I 2 h r C h J i c u 3 g + J Y Z N w i V Z i 7 o J H Z 4 M k B V a 2 6 p 6 L C D s G H f B H V 4 U 9 c 1 M r w S T L Q k y Z q b O h s R u K K x o I K O k z S g n j 8 2 6 A N 4 b r Z y i M 9 A V y y v G H q g F L F 8 A h Q K 6 T d U 9 P o x X E x K 4 y y X E q y 4 4 g n W W G T 6 c u w M t 5 8 o W A m D c B 9 0 w G u h G e e Q V f H l g Q J S g F 1 R M c j w c m 3 j L E z W l v W H D B P 2 c p 0 A o M 8 T 6 / P q 1 n M k U x q Z A E i U t s n I m / 8 2 t 7 S W H x h 3 l o w U z K w W 5 C x J Z d M H m 8 c X L E A y u Y Z X u x P K I g U 6 F p y 5 D C s k Z m F U c X m e Z s r k W q 7 D R 6 R q E H / 4 Q n g p A Q D 7 p G 7 x w p F + J W k g e h 0 D K m C Y R F c b F A B J u w b V k A x Y r c g Z d b Z i f m V 6 6 D C Z P I u o K g I c f i a N w h 5 p F 5 o W Y C N M C i n X N e l Q E U g l A o M T 4 l S H Y P L C E z D S t g 0 i y D R Q g 1 / u W R u R X C d M B j I J G j X P b D s M 4 Y K / z z 0 O 2 J Z Y o H o Z I I s a / 6 k H b H 4 T H N K 6 D P d G U d s b / U W 1 D C D s E d i x 7 N u 6 D o j k s z E k m m Z f Q h P c b u 5 a + s b Q I C J + S j O 9 k Q h J A Z t K x 4 K d u S 7 r J 7 Y N 4 N S j O c g i A p Z p T A b 2 D A E f 8 g X t Y 4 K p W z 8 6 H M h U e O d M U U P I D R u i Q s G 5 p 7 v v k h 0 3 M 0 y s / E o 2 o w C 0 i G g P e Y j D C 5 K W V X 4 C g k s 0 c h m Z z L t Y X E 2 x y N 1 0 k X s r 7 y o B Q P 3 J k p R 0 Z 3 E K U l D w w V W J w F 0 Q P / 7 p k R P U 7 R U d V e O N a o i q V W M i N u C W C r d r S C b 0 X q 4 g Z j k 1 w O F g l c Y j q N W c a n x Q N q z V 1 K p G c z E Y e x x + J K f V s G F h y T 9 K N w x D r L d r D I M 0 J 1 e U z L I C d N p l / P I K 9 Z x l 8 U u i S S O H c p f h r K i s p Z y h O P y 6 1 k G i j g B V 5 b N 2 c j b u Y B q + R s A G M t g 5 N 0 3 Z 3 Y f d I t L G 3 5 x o 2 A E Y d l 4 Q w y k o + N i U y R 5 i i R j I Q 0 2 H O K H k e 4 S J C l B m i q 9 C I A l I p h P M K I U 7 k O r + 4 K k t S p S e x A j a S 5 Z U g 5 f Q u u 0 u u / A g j 7 k E D 4 O d t n l N K P o e B g C b W P 6 8 9 u B I J T 7 Y l A m a B l W T O W x A T d q T L b e m j p W D t F I u a h f M O J p E Z U w V q W y 8 c x 4 z G w g U z b 7 R x U u r t A 0 v F m M / E Q f y J F V Y M 8 P n 4 B Y p 1 V R s 0 k W n T m k F W q y C K h t E i M k w V A x C p d T 4 g V a W a o j F 4 4 b B U u a V d 3 n L L e b C W w 0 i U 5 0 n n 0 1 V b A R J y t c s h / J k 6 x J P k r R M O F 6 I b S 7 a V O g u C K q I K o g s 8 6 v Y N x C 1 m X m D 6 n V 1 Q Y X w d z k O O 4 L i k n J w h 1 o 2 o e I 9 h 4 e k C q R M X X K y Z B P x y I Q O X u 4 G J d E 9 C V 1 z A 1 w X / I A o z E I B i o I z N u i M u h R c u K Y / L R G O n S k g p F j o m C 4 i R J I z J C q O U Q 4 q H z z A 2 i O 1 S J C r t A h g a h Q L U c i d S J b c n j Q t 7 c o z W F w p a F w R I P n H E 4 8 n o o G M 6 2 A T 3 j T l E k K v e w j O + U f i 1 5 0 K d 7 s G y / q u 7 n 7 q o z 4 l b 0 R u y u / O P W y J 4 U h m k z o N C P A U y d A T h Z B F H H 3 Y v J x A Z y a e q Q r n i S X F K h s X p Y P K P d U i n j 5 G N w P s 7 J g j m o 3 7 s R 9 H D l e a g f V t + R L y h N p V L I i H O y / l 1 Z j 8 R g d n M 2 j 8 s e 6 b B l V W N w U L T L + a H s 3 a U I k y w d F t n r p r i C n w C j s i c + u + w I w j o N 7 K D A a J G k w K U g 9 y 6 m J I 2 a o 1 F p 3 k W o X C U z O l a z 8 S y G Q I 4 4 b M s q l x R Y 1 G f x j 5 a B L o V t h T L K P y q M j 6 7 C X O Q E f y e Z y M e e o d G e 0 B C 0 8 d F 5 a F l t 6 b L o U m H I M m b M Q C S i p C H f v R M j j x B 6 F Y q o t E X 2 g n t Y C y 4 G U R b M R / t L I U r 7 y w 7 A s 5 x T h B Y v x C 8 C n X u m d 0 x G u b p I + e x z w S M i A 1 3 Q C S 6 0 l n U y Z J j W O w t j Y 8 U Y P r u i S p E B M 1 9 S A + r K J Y i W J 7 k n f Y N D S S N b w P f E p V l W Q Q l Y C C N K j j 1 U K s H 8 O L F i U b X L h W q Y n T R I r V s s S K G z D B y V r A Z 0 k 9 c 6 w T k o h Z s q I 8 W 9 p F W y w U J d q S y q h 7 K B K u x j y 9 J u y 5 T G I U o U o w j h p L M M a A n Q Z V y w q 5 u S M v z D L 9 U X 7 T Z c D L n c V X w l O b e K J 7 J r 6 C o m h F t l q D b r j o o S n E e 8 d x y r x C h I z Y B s J r U Y 9 m R Z 8 A 2 u G M 5 U / o A o C g 6 F 1 G I c X W O i 3 a p t D R e B q Y z C b i I F B A y F L Y F 5 X V Q 4 K y T H d / w t r 4 p + i b 6 g S 8 q N E 8 x e Z b H q Z 4 k D 8 m c e T g a r K A 7 S a e + s R x a Q 5 Y 4 g x j O C c D W R D R f A K d U / o H p C i z D X H b E H H j b o 4 b Z A t / a J s i H f b R U x c B Z s A l + F / T a D v W F Y S Y C / N K x m M 8 7 C c o U y 9 j e x h Y T p 0 0 M n C C 7 u t J 7 J I k C P A n I G r s t D 2 u C E Z W F l 9 / Q G F F W G i / u 5 a j e Y d o D E 2 W f z v / w A 3 g B d I F f e C T J m N 8 y U 5 U F c r H E u g E W K 7 c X n P p s 0 W D Q 8 D C t J I t n M X i w B h Z E Z Y P D 5 F G + n p 6 R B s X j H y t 8 l 6 B w N 9 5 F p a F q 0 D M W w i 9 A O w 2 s F r d 1 y P b f c A q 3 B U j a 4 6 f k 4 F 5 o 5 Y Y / S A W f J b 8 x 6 p C H F U D K c 4 o P M 2 d N n M + 4 I R u W E 3 G V i L a H w R W i C r Y K F + 9 G k e y p F Z I l Y z c l K f q P k k A 3 L q A m U 1 l 0 + g 6 8 G c x 1 9 + h w / k 4 H q V K w n Q i d 5 Q D 0 E N j + k Q 6 w u U Y c a F c l Q g d m L P f o T S B c J k i z 6 6 J K c 6 c w + Q N / d N F h V n T m C x 5 0 S W W m d y p f Y z r f X 6 b t S X Q Y x V I w Y X c I 0 P Y o k X 1 V i 6 L I D S B P r b 1 a m j V V X I C k 0 q B d X 1 a T n T o Z f o 7 2 q 9 D A S o H Q 0 A Z o L 0 p 2 / K G u U L t K n O z + W A o Z C c w P H p x H u L n y 3 m V i i F J U N 0 O 9 u V q F u i C h 7 n c R 0 w q z s X x E h o i B q k f Y c L c K P i M M l C 6 c K J 1 j V d k L 5 K x B U Z n E D k O Z f h W J h m g r n o V A C f 6 k S W 9 3 K s j k s H s V u k Q 6 4 0 z L a K E O O N C p T d z Z / d 1 H Y q k y B N A 5 4 C w H A 1 R X V C 2 z T K l y H 5 I U V q d e 9 H F a s p M d o p f O 2 C J v I Y m C N O M Q g e i I G Y X 9 m V E 7 Y A 9 1 Z q t b O C g i F M 6 u s r 7 F A 5 6 X N 1 V h E b X 0 / U b m u R 7 G l 4 8 u Z C m / Y R O z s N L v x u n r E c 1 C Z R 4 g W Z y M h X h c r G 3 Z F Q y y t T K L 0 c M U e q z F j V i F D 4 k L 5 c N k 3 a I U I i p 6 I T c Y B p v k w I w b + c K 2 L C p L i I u P P W S P k a 5 n M j L Q 0 t S q F t o y w w Z q C L 8 Z M M y k q W p h n 0 A r W u A u U Y 1 f 1 4 K f 1 V Q l q l g E w A R M H Q w 8 q D + Y e U w o U j E O j V a p T 9 m d Z 3 N H + y 9 d h q D g D q G f 6 4 L 5 b T V T R w 5 W Y U 8 0 6 a g L x C n 8 E I + l i 0 T 3 0 5 F 5 l 4 G K J 4 y V e V m F / t w T y V d 5 D q w q j A C b I F 3 D H 3 W 3 j p i 6 P w Q g 4 Y y B s t p y I I 6 F I p 8 S G S S T d M h s G u O o i V T T w N y K j f d G 9 Z S f b w y Q k R r g U G O e Z r k U 7 L o 8 O V l U g S T g B l i i 0 8 s g u 9 G a t / D 0 q r x c n s W t Z C Q p 2 J E a x S y e Z Z X A z c V O e o k 6 6 q t A v + 4 p K Y N t w Z D 0 0 0 q g o w q n B r m U w r t Z F x W 9 4 v U K G K 4 A U m F Z P h K u 2 D J 4 0 R 2 G F 6 p z 8 Y + 0 G Z L L h O G I X 5 T a C u O x z W u B c c l Y 5 b 6 k r R b l D O h D j c 0 a 9 N 2 f T 2 B w z c j t Y Q b 3 s T d C 3 r L o L x q B e o V o 6 6 W x 9 G H m S D y b K c 0 L D I M r g h N O o M X P t k f R K B V A f H L L J l u l O A 2 q / q x u 7 i F 8 s H K 6 R p a L j U B M t 1 w n 2 P B 7 G s o R l R D E u h J 2 G Y V F e t Z i x 7 A R 6 s M L V H V E R y Z z l 3 / l H s n V D p z U k I V k + x C s 6 W w c u s A t K 1 N A q b B k u 4 H 1 g v 5 R 8 V n k m n I j N x v Q t q 7 y U W R C t i y D x L e O H u U G B 0 t 1 H n 7 X h K 9 Z U P r 5 L z T 9 l x 6 w U K K 1 g E K 2 E S j I f i V i U f D b L u 9 G y b M s 0 S g U K + n R + e b z 4 w F D H 1 I R N a h G k w q x q a + R O a u A X i h A p A 1 y 7 Y Q B E r Z 6 i L N d m T q E 2 y 5 K w J A Y 3 B o k h Y 4 e O N h w 6 h V a 0 V a O g a s F Q C F 6 b 0 Q s h 5 s n i 3 N x T u F Q 8 I B t O i z D c b 8 A g 5 Y 3 i G 8 R r M 9 4 u p O i L 4 V Y V B + Z k D L I 6 Y I X u c T w 2 R r Q s g Z U 4 3 + p P K a E x 0 t r r f r A f x 5 O Y y S E x a 8 8 E n 2 N q r l s m i a 3 i H E s a t a I g K r L j + l z c M 0 k Z h c H e F K u C h o 6 m M K V G B K a V Y p H g x G G Z I Q f G B 8 O w + 3 G 8 5 g j q F l z 8 T 1 c 5 x 4 P l l S m d A K q x 6 X b z Q R E R X 5 E y A 7 E u G h U t H P C E + N r y v I r M v E U c q m K + V i n h C E j Y m k D o m a P 2 f D p / l Q M 1 H s G 1 b Y b 2 9 D F V j l Y 1 l 0 S r U w q E x 4 U W f D 1 9 w l + s C 0 6 0 T H I c i 2 E g V c k n u C M l z Z R g t w q 7 W o 6 z m + 3 B N q 5 Z y j D B o E o E H U h K o Y X b t E z Y Z j 0 C H 0 I j I s 5 D K R j 4 i U O 0 D B l a R r g U X A n f Y W U C n U 1 r M 8 O t J 6 g i 2 U X l D M y D s V A P H Q 5 1 Z X W 5 X s M M a E e p q u U i E N E o 4 p D R M H S r A C I g h K X J t 2 d W f 6 O R Y i o i s C 4 K 4 k Q W B 8 N K J 0 4 B x 9 E d 7 h c R 5 s g d T Z O E 2 B R n G l Y J s O K Z o q p Q U J d D J j k K n X a l l A / X o I V x K o k C F H I 4 T 6 R E x k b i 6 s 7 c u J B H L U k X C T d B g l v y 2 B C J I 1 t G l n k U Z i C l S a V O M v k E O u n E u E z L I F K V 4 o p T R e 6 W o R n V w u B o G B b m N q h X / E W r + L d m Y c s Q H u S S A Z S g A c t Z N m g H y K p 0 1 f i w W y U y P i w l 9 O M W o a M C Z g m G j x U y 8 r h y U o e Y A Z o 1 N K V l 7 Z 6 l v b X L R 1 N o A R j i / e a Q + s 3 s J v k z o Z K C / L 3 d / C l 2 X M I K n O 6 z Z s w q P + A a A Q 2 M K V W J i 9 C h 7 I T b j 9 S A q N h C 6 4 g j R V v G V V Q j Y K a K h e m V Y i P n A J 2 s N a e q e t c y 2 Y h y J H n A O 3 x q d s N B o h T Q j v r i M b Q v 9 V N n l H d I 2 i q L 2 I y x g a v y E d p v k T x D 5 V s M t F 9 h q V X G D H K q 6 W i 6 f 8 t q 7 y g I g b 6 m c 4 q h l t k M 7 w A f v L E Y 2 q X Z N 3 q D Y 0 k R 6 i w 4 Q Y i l 3 T 1 d w / J B u s h I 4 b d Q A s N n U V k v s 1 O J 4 H 6 Z E N q n T i d C s z S c q F Z A t y m s q n H B A G m X Z Z 6 F g i I + q M S 0 c u Z k A h D j K d 9 X 1 u 6 R H I w v 8 k 8 C B 8 9 L G i B O n u E H g g s f t 0 y 2 Q o r T u u S r T H w e i g C R j 0 / z o T F v y h / e m + r V 3 e d o 7 F V Z S o k Y Y Y J o b Q Z x 6 0 f i n V Q v Q L V Z X E R c H 7 R i C S 2 L l u Y 9 T W a 5 1 8 h D W t b 8 j J x W i p K r s G D p C U f m Z Z L t + 2 Y F I C 7 P 1 o T 3 l v F f T R B j A y I N V j s K q K Q l M K A k y 2 j x z B y M I R a i R R f n q s v W v F j x z u Y p g K s 1 6 i d o U y n i 1 7 m q 5 8 Y i 1 X / Y X n T i o T H b L 5 / / 0 U j u l 8 + b 3 P 3 0 4 C 4 T n o C G U y A U 0 5 k k N 1 b E v y h K H K 0 O A P Y 4 R u y h O g p P X + K t p E x A N A B B R v O N A N G d O F J d t H q B 3 c g 8 H T A o k T q M g f j 5 H n m L B f S z d J p x C R i 8 J F 5 k 2 e Q B U y 1 A B 4 0 H j F d J l 3 h H g V W x M c I W 3 L J 5 K I g B C x x 3 R 5 h G k y 4 Y j 9 A Y 6 w q R M 6 c S g t x 1 a C 4 b r 9 i g h F a t H C T M s k 8 L 5 K c i H k k n 8 f s 7 B f M a w d M f f v o a w k / / 9 N 7 I 9 X / 9 7 t / t S w m w 6 a e j Z E 8 z + E + v L f w 7 e y n B y I x E v L n o K i T R x S e B v D e z v 1 6 5 + D f x U o K w o r + 1 W g R i X q c 9 v / / a w i 9 e S l A z j T W G G V x T g L 4 8 f e S 9 C / 7 i p Y T l I f + c l x J K 0 x 8 Y 5 x M G q y R + Y j a w p B q 0 N R 0 j c E D 0 y O l k c j 8 d N K x m j U J J G a r U g q R Z J g E W T e N d Y q J w p b R e n L a V w P m x I c g H R y p j x D i W D L U K z 8 p K f u Z V P Z T c V Y 4 E q 5 D S 6 S O x I B B b b 2 y H 4 c 2 A p k j V a Y W 1 M k 0 U Y a 4 A K D G D Y h G m B u t R p U p D C I o w K / m Z 5 k 3 N H b S w i X L 5 Y W U l B T J c u p E 8 f 6 x 2 H S U m N + R u a K e q Y L V h A V L y j 7 A V r d V v J v 9 S x B B O B D 9 0 S a b Q Q y U 7 5 I a V k a 2 k d a W j e A E C L F 7 J b + W N L R P 4 U V s R F u G D 7 D 3 T x 1 i d Q q 1 Q O l O V n q W u E q k p q H v s r O p N D t d C K 9 R a 2 k v F O k L c f H l N z K n U i i h k p C H j 2 k m y Z a h j O h f T p X x K P + 1 G D K q m r l 4 n o v J w U 0 e S X V y 2 B i h N C P S W I e t R V b Z g Q f Z R u l 6 9 q n Y t R j s D v H x F L q 7 i F l G W 2 1 v W j L n s T T I t O 0 C z x 9 q a 1 G l 4 q D q m x P e + G + 3 X c c T w V N V 7 K D J S C 5 c 2 E 3 o 6 K H m u C x T r F O L v E 5 9 O 0 t B M G U e 0 z a r a S s g w / o Q K r s q H q n i t G l K m 2 3 I c v N x h q 5 4 r u N Z T y N g y O 8 S n N 3 s E 3 n X R p r F q H Z Z J l B 2 3 T D 5 I S B I s E p H 4 P v u 8 I Y J o V X W s D j 4 1 X Q J E w 2 v + c T O U q m W V k P B 7 Z 5 X K T 7 s F 4 Y / 6 Y 5 P Y / 9 y z J K l 0 V x 3 V 1 c s I 5 p l o J p I 2 F f 9 5 d 8 F m z M o 5 q 2 u W P Y 3 l I q q V 7 B R + 6 n m 5 q E w h Y o u H i 2 M 1 a U Y H C L v K Q S C n 2 r G O 1 h B K z W A 5 K X 5 5 f y i J o 6 R c Q 1 p M B Y 6 m t + I U i t L o H y u Y o 7 F v A Y G q J I H 1 M G v R K r N r 7 E X q M f Q R r g S O e Z A k 4 8 W d W 0 Y H i i k S + Y Z k d A z a r U F Z B 2 O S V X X m B r g S b c R F 5 a K e P c t K O G w t T 2 t 4 a c 6 m I N o 0 n 7 P 4 2 S o Y l W d i 1 R L 4 6 n e j e F k 8 t U E C b U L o M W J D / M i S Z X g 6 9 T z t J p f o + J x j F U R l v + h 5 5 a 0 K 3 y y c Q C r y + h n w c Y / l L y 1 j B i F d G c B 9 G X o N X 3 P E O 3 x 4 N r e q i t F k 0 d N D 3 Y c N S 8 Y J Z C 4 a / H c t t i p 9 s B m I k 8 j a b C r o 5 D f L I B u c U + T 0 0 8 h 4 L g c 5 M U 5 U F m I s r y L m K t U c R t I U M C i v l Q b K E / S p m M x u m V F V Y 0 U S 3 L V c 3 T K / 5 E E e 3 T x d Z j M P 7 c W v M l Z l u E u b s S b Z v 7 K y / z U E t V a J E j 7 K Z o i p o h f m 0 C t B J W 6 M 7 T o Y A + k 9 M U d Q 5 a m 0 l x f V I 2 U q A / 3 z v A r G V U D J d Z 5 H 8 r L T P p O 4 N U V b x Y v 4 g B K N + M X 8 5 / C 9 p F G F q j a 4 o t M s g 4 h V a 8 W M S q c t s 7 2 r 1 Q O U b E H L t V t Y D U h d f E D e M i 1 e V U 8 5 s M d I s G a Z 4 K X O D j y 4 / V g Q A 6 Y R x 6 n 2 5 h 2 d t Z v P O k k 1 H x d J 5 6 y S r 0 h D 4 S m h T Y W n z 5 h r n R a j F y J S u q S P k / E 4 U C N 1 W S 7 F B U X M K h s s s m S D Z N m G q g j B y h r u L Q b h o U 6 E C n I v b 4 1 A F B g V M i r k F z R X S V p 8 1 d e w S s V 9 0 j 6 u V n e J O a t I 3 a X R r I M q J P / n Z T 2 R d 9 g q l u x a b H z J 1 q x r F Q Q n 4 F A t 4 y n F E H 5 c A i y S J 7 R K j g 3 r V 3 g X B l v G G h l O t b O G A N b M 8 O R U F T T C y J E G a J F 0 c + F K Z q v V S f R q Z 0 J S Z d + 5 p C N W i Z d P E S S p 9 U i x w 5 X q P W F A Y o l H O q G z K g 4 G Y M J e F y j x l Z o r n 7 A 0 b S P L t P m k w A Y q Q L P C / S j A b h o / 4 o e U T f q c 1 w k O X Y m q w I n a 1 j z U g 8 L 4 s K S p M M t o Y n o m w L Q i / r w d J R U E T d W x G 0 e c z W i T E E m r 9 l 7 n k k U 2 T C A 6 M f p B o D q H y l l 6 r 4 o y 4 u I 8 U H I u C 9 X u U 7 8 R j n u g U N + b V + G D 4 L l m G k C W G j 5 t + r M r t Y x D + Q m V c y a x P a M V f t m P u C V b 5 S m t Y t q g H H 0 Q G I T k 3 A 7 W 8 w A 1 G 6 w S e A W O r F B 1 l y 5 F G j y u k 1 W N T E 2 Q F n R X L 1 X r 8 x M l w 1 B E G t 0 i A R K n G c 8 p R L f o 5 0 n H L B N g 7 Z M v O n E H g 5 0 I h y Y / 1 K L X N Z i J H G g a A B H e j s 1 a V t E W R k E P J q W K 0 P m h Y a A k K p K s 3 7 Q s 0 Y J A j s K W u E X L C m O Q O D p Q e a B l 1 W d c A G C n q m N 4 Z p m T O E O 3 J L i W M Q K 4 Q q g C a o M u 8 1 C R 0 u N o 3 K c H G y E Z 1 j c 9 A 9 U A d 2 g Z P G U u l d L w 5 3 E U U F B o Z t k 8 W j B K U Y g G i 4 f U a h 7 + N y C K V d K M + k x F p e V P U L e J L o S u 9 w g i k Q C b i C o z 1 N l L 9 e 3 G / E P 3 3 k l Y r q 7 m 5 A 0 N 1 2 W v a / Q E T F b X 5 o a V 3 K o i I k v E m B 0 W g N C f F O q J e U V t / U J A s A f Z m y F j H V y M j 2 U c K C J C X S U F 4 W 0 r t U f A K 3 L Q y z B z g B I 7 c B W B W X n k / j y 6 h N u V a o T b 2 Y j m e u + g I 1 B 7 y 9 i K j X X r Y W B j u 7 O s n j L S l i 0 3 E B g p Y 4 u 2 d k d Q v u R Q G 0 R p U M 6 k c N a 7 u 2 I m R w U p 9 s Y 4 / K z N G D 6 N i B N u U R J F n l Z V 6 W V U l S V T u E g r O H H v J h M c e 5 4 J H K C 8 n q 9 O A 9 O c Z a U 9 A j f a I j B 0 z 8 w z T Q o d P G 0 Z G T p R 8 u J B Q G Q o F T c s 1 z A 2 1 w S 2 W q / N q v X l m c K E 8 Y o l f R Y A l 1 l i 4 7 N r t N q F K s n z J R p v b q b O U r 0 7 C q i o O 6 / k L h v L I b g P V Y 8 0 w B b X Q m X A 5 o Q 5 y p k K H e K L l L e G 5 I r J P J J v U t I y V 3 X M C p S N P z h G T 5 T e M A 1 B E f 2 9 c x b / o j c d 1 4 b b s O G + j G O J V Q 6 n S 5 b H z b K U 2 U 2 B 7 S y T G 4 A c O Z D 8 b K D F K q 4 P x a Q y R Z h Z h V 6 K B + x a e i Q I r s 3 K 9 6 J Y o k 6 T Y 4 5 G T S K o f A x n W C N y d l M U 9 E 6 C A Q + + N z K z D K 0 s G c A z B J K 1 2 z Q L h E p o t 7 R Z 1 C y x o N 6 8 Z y 2 r U 9 J E m x h D 3 D 3 U 1 Z u 2 4 f g V o p e X A B E n k e A K Q i y r Z U 2 i N d 8 M m O t d 3 N 1 3 C t + Z O y m N P G L v m J n O a H x y 4 i Y z l y p K v X h m M G C 3 h n r A S h P O 5 b H T B R V x l P N B j Q D I j s a j U B n i x k g a j K G w b l p G i T h B l z L B j o a M k V Z g q 0 d E y 0 + r u E 6 u D S Y W H F j m i t X b B a Q h G 3 X y T C 9 N 3 Z d b z W 5 S I 7 b J I 2 F R p t l u E c V K u j 5 Y U 2 / E V s F B E 0 5 n g 6 l O z p M b c Q 2 l E f I m + J a x U t Y o v O m V K B M N V C k Y R + Q K F T D c K i N L V p E W o G 9 a c U x X I F W T Z 8 / u t 1 g h v 5 S I o p j S I 4 e r B A 1 8 B L J u U B r H I m Y 3 U a A g S W n m 2 K Y T r U 9 f I Y H Q p j U w D 2 V G a g 4 l 9 Z B y 8 E W 4 j / y 6 a J N 6 A Y w H 2 Q t Z 4 P 7 6 G y M L S s G B G H O 5 4 j z Q S R F L n W S B V h 4 6 a q r E 1 R R k p F g u a C 9 O U x m h b A w i T y M J B k 4 + j C j B J T A 2 a b N A p B + k j y n I I E O j z l I I N s u K n M x u U C 6 D B E M h 3 + T W K L V F g T 9 D S + W I G q c o A a j p x z O W C 2 j S V Z O R B 0 i W 2 g q f q z x P z f C I u S z b F j 3 E y y o Q p E t g r p w 1 0 i i V l + 7 8 N e z A I t y U C H o o c K g w A k c x H D o e s H X m + i m Y Y G k + o f F r p F y r D C Y m j g F I w 1 U S h k B P j 4 G 9 t Q y L G 2 9 C Z V 1 0 u D u O J K h o X T Y t S w 6 z W 1 0 d U c E l O e 1 Q N P k y T c V U I Q 9 n b J n + W 9 y r 1 9 U 0 E V e 8 E H Z k Q e y n W k Y Q L 2 h 6 a L m 8 b E 3 0 m V r D + F 3 3 i R 3 4 u W W Y q C s E T Z U 4 p v 8 2 A z 8 Q F x i W D U / B R 4 y h F s W y p j 3 4 9 / J P l D i k w t o q B r U b / K 7 z q + x U / W V e r / K I + F G s o 0 5 r q 6 Q t j L 3 i G m 2 R e d Y h c 4 C I h U s 1 w L l o I C F U q z Z 4 r C A 1 5 t 1 F 8 Q Q + X c O / z U p z B Q z y l o x J 1 G Y z g M v c 1 d l S a + L g b H E G V b K G T M X f W Y Y u O p M f 3 d + e U X M o z a V 2 j C 8 e N I p n V p I B 1 F r y t I T L s H F F T f S q G 1 V M 2 s 0 C K G x J U J Q 0 C K w M n E 3 l y m 6 / n l m x i z q x f P g / y 3 A c w F r Q Z n G L J k j E 3 B N a o M U q b C 1 j C R l e o 3 i V N 5 Y 4 5 K I N 7 9 A w u G u Z o K V 0 i 1 4 w F C J Y f C j 1 W Q Q m m F z 5 G D d p q g V 4 A 2 H c f 3 J d 5 h G G y c Z U G z W e Z 7 d e q y M M 8 b P y 6 s g D I U D T O G T z E r E 5 Q U a s 0 d 1 l 3 P 5 m 2 2 5 a l b P W f V 1 t 3 K x l n J t 8 B G 6 S p Y p W O a Y b D J e D c / P M q g N V c s A V B J v K r V v b z I P Z c i + v t R l L Y H n w V r 1 D 5 3 R 0 k M j V O k u V q i y 1 D H p z H B C q P N L 0 3 D x U d 5 1 W G 0 V z l F b 5 w R A w 1 M e d F i w L Y M E H l W L 3 5 R f u 6 X M U w F o F J o 7 a Z h 2 E r X E r s L O K y l H i a l S w T + R a z x S Q Z I Y c U S 7 q H + 3 G W w T 1 m r N Z / g y U 2 E 1 V y N H Z Y L M X l g k g o g O Y l O z i r o t 5 9 N Z E v s e p c O U x I 4 o X R 6 s 0 C / u i Z m e T t 6 e / y K U m 8 D g 8 r t B v q 2 a K C m s 3 Q 5 E w x Q W U 9 U j A Q + 2 J r T V g A 0 9 B 8 d w 0 n h F r A Z y V h 1 u G o A A O b l Z T W x 7 T Q 8 U / y y I U n H 6 q a X g 1 0 t t 7 J b Q 3 e S B C B 0 0 j B v 5 l 3 v A Y e + l A Q j Z M u f u e U 4 U V r U w T P Z K L l p W U U N / m k p i / n 8 i 8 e 6 t i n g d D m j O A v w U q I N K x 2 K u S H s q k V z I j 0 3 G B 4 p u Q D h G 5 7 c T G w i X T B R Q C 6 I i M X 9 A 6 S x r j v k c z d 8 u 6 m 6 3 B f / A E q Y D 9 M S K Y D o 3 m i e K 6 4 E g n X H j q 6 x a V G 0 E g f K M 8 f 5 Y B O q D J H e X F J a i k 6 / x 1 z v H / J p F G r O h Z c y h i 9 s y K t Q z M s R Q p J 5 S G 6 k s a v t 2 k 3 k V 1 N C d r m Y u b K i B R D A K N H l 2 C / 0 o X l W 1 1 W 8 a A C n r x H / D L o a c m A X S Y s v j k I E L c + F 3 f e 0 N W h f J k s q 4 g u c X E Y T J z X e B H K V C I W G W d U a y 5 q Y r A m I H 9 + V B n a 7 K g k Q d / A 1 g r Q S V 9 D 5 0 S O w y f K z h t N W 7 e 4 c T z t m I N f L x G O K N 0 T G Q u y j R A W g O N W P s C N S C I M 8 Y 9 k Z N x d o O U Q b A 3 m k o h g H 9 H Y 3 A 9 k + H Z L 9 N m L 1 M P 4 K z q D U K c V U S t e m H q 1 0 A M 2 J m T A d K C u K o J H 3 C L t R l m i c e L x s m y 3 a T 1 g j H f V w L m 8 m M f A B r q S N t Z O H R t W X N i c V a l 1 v o w A 6 T y Q M K t z g d g m / O z G + I h B m Z I q p c j j 8 w A B 8 D n I t E V i r l K A Z o b C + a o 2 N J o 2 W B T Q C D B o 8 O h Q B P L B S f 9 k B v N T Q V 3 o F q b i f u t 3 d w U j + H A R v F W L J A j K B h F q B R D y h 4 o V C 7 C E K L 8 5 D a v O Y l J E M G t / L A Q 1 t F A i b i F a R W m l + s h d E 0 z 8 W v 1 A s G i Z e T t e W w K C B P H O h q R + w S g q l I 4 j C K q U E k g J y 4 N n R u 4 F m m r 8 U u 7 h o j h S 6 m l 1 A c o i 5 m z D A o H F B 0 S l n q o s B a D w 2 / J J O Y / y 0 S z h q O B G 0 N K H j I p p p u 3 l A i v z C Z E c J J C F A Z b M m J Z A R k O g b I o f 7 6 s 3 Y P E k Y G 8 V O x L 8 2 D V m E x F 8 Q j m N H 0 4 C R 3 I I d R H f K J n C o v N j X A s M R u J G H m Q d O j K 3 / G S s Y 8 R Z F O g p W x O X N j O + X F 3 N h f d G e l G c 8 X Y + n i q X w u Y l V k 5 E d K U G K c I A 9 d 6 X w H u + s s z 2 4 t p h m x 4 W A Q 8 I 1 L 2 E G c T E L Q Q h I q z b E f i y 7 X g U 5 J s G T w p h 2 n O n r M M T 7 e b B 4 D q p D O N Z X u q H I J n M q S W 2 Y r J D y U r N C V X J M K t C R K F q d e 0 j o U t N 7 9 L j q z G K u B H u 9 x C d u 9 W 4 1 B E p X C o V Q o x 2 c / 4 n c k l j L X U C v d b B E Y 0 V L 8 k N b b e V d o N q K m g g B 5 J n x + t h 9 q N y p w e t K 7 4 X 7 / B X U q W u f a U / u 3 G H K N p g J O q 7 B Y H K 1 4 o K 5 E G E + 0 K g r w s w F M J R Q Y 1 D 2 0 i U f x H 0 G u 1 L w V U 6 a y 2 2 L h r x W 4 x A 3 F Q A i i u R P k H r z A A o Y X m a I D V z L J Y m X g a i a w e v O S W F 4 s Q u P c 8 k g 2 U e r I V d 5 f y z K J G x x J l 2 d O i p K B V u B u q U u o 9 F + D y Z Z L V L r H U n t i N p h r C e V j I W l V J H J N Q 2 Z A 7 t C x u R a K s U H k d 7 R j T F m H A B O X R B U x p N 5 5 T H Q b d c H q R d Y 4 W v 0 C A n b d G c L t F g / t q E M 5 S Q 2 P d o E I Y p + H 8 t T 5 n W c 1 i o Z P O L Z 4 U u p Y U + s Y 8 A I 6 o P M v q y M Y y U U l 2 v x 7 K e 9 w 6 P g h a 5 6 Z T K c D a s k h 4 t J Z 1 f a i G k x U 4 u g I 0 l O e V 2 e M L E 9 y 5 A O v w u N o X R G E V X l u 9 I m h F f R q z Z I R 1 Q v D K 5 j E d t 1 V I Q b A i y 1 V M c o c n c Z B z T d + y v d m s Y R W + C t U w i q n p E C v f 4 E e M J X J v m U 0 9 c 9 h c p c a l A p q C 6 j T P 7 C e 7 F 0 W L n z 4 i a z S I 2 y P R w j C o P g v 0 m p O p M j e f q V g m t g 7 Z z y g K D i A O Z C 5 8 7 1 0 X n q 7 6 Q g 9 L / g T A o c B 5 4 7 H j 6 + A i o k Y / D H J C L B C E h G p + O g V V S T v 8 T O i p 8 + E z Q / 3 m X K i 4 W C S v F n c r H r o j t k V W s r I K Z 8 s c o T N 0 F 2 K Z E B r T M k m q G k G D + u a I h d X Z j T s x P k Y o h g + h k 9 + V l 3 B q H S w k b 1 b V q 4 N m 0 h m W t Y 7 G D S u E h E v z x l o s h l i R f n u z o j k / H V E S Z l W N b q I O 9 l B T F P C o 7 8 z g Q r d k O O p u 1 b I X n q m P k W I z u k 3 P r N P L Y 8 u D S E t e N i S t H h L m 5 m C 4 I i f o k e J m f T U B S T I k B 1 3 H V / t 0 F U v V V t Z u E m C U A n l x T Y K e Z a y g u G k l L 1 z Y 7 g K j I b w n X 3 9 a J r H z A y Y 0 U Q f l r 9 Z H m 4 g t + S 3 J C n + R L J i U T j p b X 9 E g l A C g 2 o I T T 8 i P Z L P W y r X z T G I k Q W B F Q r 2 D 3 T P 5 9 s y h q o w V n k e b p Q j R f o I X 4 Z 5 O 1 g t y I Q Z 2 N O J Q a 1 K g V Y K U s H L Z W c Y n K i I 5 G z I 0 q 2 S s p A O 8 n I e E n z a r U U l g G M Y 8 s t j H p O p E E + 5 i E U B M J b j 8 A 1 x N q Y m L C 3 W w V 3 J e 3 n 1 X e 0 T I A v p f G Y H o D E T r y V U z c Y 9 1 N M a t + C p b 7 s f O J o M Q q m 1 D 2 i L K 3 T z y n k a g g p b l T 9 C x w W 9 8 M 2 m 1 F + s R K c Q m j g L P 2 g t M D T 7 B W h J f a J Y G g C d 8 Z 8 7 z Z W H Y R A 2 x G C u z F c B m t x q X I h h r s 7 j d y I 4 G p k T j d J 5 k m c K O 3 Q b c w 7 i p L 8 7 Y e 1 Q D U 1 k p s c D t m p H m S s 9 T k p X 4 k o 8 y p R Y Y 6 8 i C U D 9 I W J J L E v h j j 3 R L e o J J g n o 8 v G X Y H f C S Y V Q A L J 8 B 1 l R S + 7 E h K D + e V c F x z l M 1 v e E A t U r p g L K Z b K 6 Q N 8 c v z Z S 0 A D x 4 s s a K V D S Z O u t E R K u N z 2 Z q F 6 o N R Z 4 1 u 1 M o D w f r F d n L C V o G O K M b b Q 4 N M + 6 o o 7 v U n K 7 F N 1 C l 7 K 6 + y H z 4 M V c Y R W F C f F V Y E g b 8 p l h X v b 3 I W V Y Y 2 7 I b c s I g q 9 Y C f X x i l j W d D Y b 4 o + r h m F B J M Q t A I z A S a W l S Y 9 M + a 0 9 b g f T O h p 9 H k s v B R z H t B q N i d 5 y A h u n d s g o r U 2 Q q b + B V 9 9 1 o O b q X o 0 0 N D G Y r 5 i h 6 I h H i 3 d q M Q u O O w n M e a j M 0 n g 0 h G L X G o u z z z J o r k 2 / U N u p o b F m x E j n I Q Z V N 0 h W 2 w 2 S Q 3 V 6 e G l U J e 6 J M R Q 8 R g 3 + m q n z X B c i R 9 w m r P b N C W V W n s k x C t k o u G b r a K 8 m O F z M b 8 Z U 6 x Q s l i L U q F q j 6 k O 8 0 F o W s N A 4 n p F f d r U S / 9 q r c I G r a X r C 2 j O 4 o Q A A o u F X n n G U N b g p a b A L w W E V f P k f S u A e 7 G n g R v P i 1 Z A n B U 9 v p m c R X p b z C J 8 o w K t e 2 d K P A w J P W E 6 d p m A s j 5 X o c m S M 0 F X p U k 2 F X v L / z l 8 O y E o / k 9 I v I s U Y t D p J P J 8 J i y 7 z g J + J I l p g y + F p a A g i S g 5 J z J K 9 V s i e O n X u x f F l Q z w w P V I 7 6 H g l 2 M a y w v g Q X d l L w a L d Z V g G Z r c u n P W G W k T + T A B X M z g n W M g f J f G y G X G R A l d L q 0 1 f 6 9 + A p V 9 V C Y A i I J 8 C Y M Q K M l S d y T i S O a p C y e S h J M m 2 5 S x s O S 0 4 e q C r G x G / H f n B v 0 Z m z u u n 0 o l b K Q P Y a 5 n V X p j 6 N p f L Y X I 4 k 5 S R O p s 1 Q 0 F W z Q A f 8 F a R l S T i O n A R 9 M g z Y M u U w s S d s n t x r 3 A k n 7 e W Y h s g 8 K E Q A W + g M 9 S 6 1 z E i C e 6 o t k I / 4 1 o i H Z U y u x F 8 S B e I t H x g S T Z 0 N k l d y G x 2 U r B p Y z K S g 1 M q h S q p R G o + t N 1 9 Q k V R j T F A D D c U k V g 5 V O 0 u R h p p W a m U Z K s v 5 c b Z S T r A 4 q M w n c Z / q 8 3 B 6 Z g 3 Y z m Q 9 o p v o S B P L P u q Q A m B 2 6 X k F D A X O q p k M q W x 1 3 s H 1 D 8 R W V c 9 Z S l 5 n G Y H r y A i y n n n f i x N P j a V g T g c 9 q F p U V d G M Y k K x S s / 0 u 8 U x A S + 1 1 1 T A L u C D w J 6 j L V X x F j 8 R S M H 3 j I l x f Z D G 3 l U d q j g s F J L Y k p i G H + o Z M 7 c b x K k 2 g G K C + O m s 8 A N I I V V S i W Z Y 8 9 D 6 A d p y s C f l 3 c U h M F a x A W H R l d k N m w i X b M H + 7 r v x g 6 g K S 6 p l 2 b K K z K z N K m B L / S N c 5 N Z 1 w H B d q R G u + s P E N r 4 u w 1 5 A a h 8 N U u L X 9 Z 7 C o S t w 5 R J i M K B Q O K k / W 5 Q d w Y n c X Y 7 Q Q 0 M Z M i R t Y l p 9 D n I W H 4 o s I h C w u A u E e F f j i l y i 1 C R d 9 O U F g c A M x K E 3 w B Q P b A y v C D n L p u h I V X o y w w 8 9 1 H B R t T 5 n q D u x H I Y w 6 9 d U h O a R c z Y l N g c r o 4 z z D G b l M J Y R J o k u u U 0 A 8 j G e i a n P 1 E r J u l o I w 6 0 1 M 6 M + T a M T h D D C J + T / c z T M r / Y x 3 i o F G O k W a 2 A N R y u P v 2 / m o u h D x Q X H A K f R 9 + I b 7 M B 0 Z I V 3 Z I i 4 U 4 J o P 4 m g Y k p 5 P c d Q c o 8 X j b n J 8 8 E R 3 U g e P L v d m s n C Z t 0 H 9 S C 6 O R u c Q Z m g r z A 0 7 q K K 1 b d K g A W N l G U d o p n I K i C r f 8 0 I j 3 + P Y X B 3 e D M U p u w 7 2 l e 6 B S X n e S 5 Z s y q F E 9 l d / i C A F 8 o d h M d l a R X w 6 M K N Q O c q Q d p N N K s F B o f c q t N X R 8 w v 1 C S U s J 5 O V r 6 C j 7 g j a J x l A I s 7 J U c A M 3 X g w d x q n C w r X Y 1 k 2 a 0 Y S j x w j P e P L O B a U O d K l T F b B i X 5 R C F D Q 4 d Q l j q T I 9 U T q 4 g z u 4 V N 7 J 4 t r n K 3 J 5 f p x D Q 9 Y I Y N E z / u 7 J G k E Q K 0 l y a X E I r k 1 N / p G 5 R I B R I 1 E y 3 H 4 / G L D w m S l v E S F E x u N i e j 8 2 C Z 4 N R R l j K F 8 a b W o B O U K W j U S 2 F o Z U i w 6 P 4 1 M 8 2 c J S N Y 3 e D W 7 K Z 6 I d D b j X z N c y 3 T q M j B i H E K b j b L G t o k D 9 r p F o v R V S J E F w V b h n V / K B 2 Q t 5 6 f 2 6 z 3 v T 0 U q E s 6 Y F N Y M V d g e s C 8 k j K 1 D 3 M S e C L M b W X x 1 F p F S s L F l N 0 / 3 j j B V g T k t P Y B p s 7 X b p I M U p R C 9 t H x d a I S l c R X R g T u R L 2 I D X 6 K A Q H A m T Q p o A r 4 5 f 7 o 4 X J O w q A Z 4 a 3 2 J X s b R a E A Q p R P V l 2 c B y K 8 w X E 8 j L 1 N V l P B v C E J d x K 4 G 3 S g A X k O 0 I a Y c A h B W r u x B e E f N y h K t E w g R 0 6 r 3 p U J z i y n M 3 A N j I a F U + t a V t O N 6 y F i p d C D L w K 2 6 V 2 W z W M 0 8 d p N 2 K 7 W B P v Y J d X P Q / E p Y V / p n G P N I r R Y i u G 8 + i l 3 i H f w 2 u c c x Y H X y Z Q 5 6 J C l K 9 f 1 8 7 W X z y K F 0 E V 8 i 8 W U c R U A M E v q W 4 M 3 U n B R q p d Y X O o p M R M s 1 R D L P k W f + 2 4 l L K w K 6 h W 2 2 4 0 l l 6 D 3 S g / y O n M C d h O l 2 D h E k 2 L M Q 2 O g a H L U R v K w s o K W g d a 4 W E l f Z E c w q 3 j H s B o d X R A v Q 0 B 2 / K G a y 7 0 6 U c E Y H f T H l f N i n i I 5 J W V C 0 i 9 7 i U L C u L p f w 2 a 8 Y D C Z h K m l R E N q s q p b A k i G A C W Y g B p Z U l P t U m O D O W y Q v d p N m J Z s K k o j y N Q 6 b R q r B Y J q S H q v C r N d I I 4 k U o a v 9 w i l h 4 F j e E Q 5 7 h S y U S p h J j l X o L j D M u u B k B g 5 2 j T J Q / Z e W j 2 N K 5 e d g 7 k H e x G K 2 A e Z d U 3 g X f E l 5 y n p m m s q F d g M T Q X f g T L a H I x W m + A X D T 9 1 S + G v k t H k V p M / C y 0 o D c P A n t H n G a Z 1 7 m q c 8 T 7 y j 5 H S E g / j O a g 6 o J 6 C V B 6 H Q 6 L h g p v g M 4 + E G l i E d A u J p d A e K Z g z 5 e E 9 g m J q c j S R G W l w J 1 i 4 d k P u q D w f i I X O b n B E n l N C K e u A 6 O 1 G U m 5 V h 6 y y f g b k L 9 7 p 6 r B P o F 2 k G k Q z F / i r N L a s V k 1 M x m K N b D G H G O R A x o d w y S o g T 1 a L L Q 2 i S f D Y 7 c p / a o r w K J T S v e w 6 D w W j I g F M F u G m r a z v x R 4 r a / s k P G w V j A C 1 k j G u S 8 W 5 Z 0 V z s F 9 O V P o w y 9 g U Y Q G i i V E B Q m 1 n a Y 3 w F C W Y z A w G l k 5 Q n l A m d s y q q j d O U B + E v j 3 S R b R 2 8 F j J p w d O l m o M t d 6 R g C 0 N E H B b p r X D C 8 l f Y o / E r G e i J Z L b U v S m G i z j v V x A + S r W Q 0 A p t J 5 l y b h r c Z d J L e F z Z Y g E E n 0 b T b l B 4 R N y I A / C r 9 2 U A / N h 0 U T 4 J L t 1 B b m f 0 1 a E Z R G Z B z H 0 0 H q h E q V C s b 3 y A X A z h c j 0 V M R m + z Y H I 7 3 r M s s I 0 i c 8 o S J V o o 1 + V U J y 6 F L a C S s 4 v 5 E P F R f W I E 9 s V V j e W E S 5 W s X I N q t 9 5 0 6 E V 9 R 2 M O W 3 B v q r r E r b S 2 R m G S e G + u w T H Q 2 q q g 6 6 Z r Z D 3 p P y N l U U h y 8 k q q 6 1 y B k b W Z H l o S u w e W T h H t X m k V F k M X K u q Y B g Q 3 K u o g R L E P P I S i v U 0 c z K d C l h k 5 a V J F U S B 0 7 W 8 a v O U Y q 7 V d a 0 l 3 B T S o M N Y x Z 2 X M p U 9 Z W e i W y I R C I D F T w M z k V r p f h T O N R Z U k i p 2 h K A h d u W Q U f W 4 / A S V S S x k / k X 8 F L d H U O Y / z A Q Z 1 P 0 U f U C C + L 9 p J U 8 h A v k m j Q + I q t p W J F H x k C W I R V b C W g b 4 U M v K M k D W Y 8 y i P j F 6 o C R V c S n G N o b Y h X Q Z y t s n + P Y q Y m U G h W z T O i H 2 J x T e A 0 1 B B Y Q R 5 6 x J 1 C 3 E r c Q D R 6 X W 7 G t l k k a S 5 6 l u k 1 8 y N T a b V W L m b 9 Q I Q G z T L b m s H o X Y r a 0 a U G V V i b b I / 8 y Y 0 5 X Y s C / H B / T t d / Y P 1 Q N H h V q d V B 4 m m U 2 B k H N h c S m 7 x U M M Q L Y c n T x r i f i 4 3 q l t j R 0 a t G M Q Z Q 5 s j y B K A F U X G Q l w i a G Q F C Y B R P p / L 3 A R b x + F j i 1 S t w R D U U 8 S X S W 1 y q / j H f C 9 2 o a Q C 9 + X H e Z H r v q 4 l 7 i l 7 h f A Z u f d L A g V Q W 1 S j S m p F Y x e 7 E y M R 0 8 w O T 5 q q B 8 i Y B k y H y O t c 8 q / Q G 2 w z J A Y z A l u F j F 7 H T l F J D 8 1 b J U x z t L E c P y l t F 5 J E a o Y d z L M p C B a B Z C W w t 4 r Z J d i 6 K 9 w g R 8 F s n H Z q L 0 A Y U I M 8 + U h D t D n w X j k o W e 6 f n w 0 i r 1 W f 7 q m R U g 5 N + S y T I c I N 0 y D C D V k U a D O L N b r / w o A k A o 9 T M w Z 1 k 2 k T J R L Q S t q q d 4 7 K I 9 o P F d 1 t Z D U a w a k h g s B E j p 3 K q a O M u I f 8 + K i o H R X L o U 5 R N F L B q s w T K f G b y j B w y l Q p J 7 M I N W 0 W 1 F H p E V F I y L R y t d i L H j B 1 M 9 d S s I y C s d J R 1 M Z L W s n j Q r p 4 L B 2 B Q m T S U / I G j j + V 4 i w C F 4 i x F u S I q d v Q Q O t Q S r P D 1 p s Q Q w o M H i O b n l n B 6 B U w u u b o d / L j H I A U u D U T H 8 a r 5 t I 5 i R 2 k C Q S g d T o 7 S Z S 8 r g y Y h 1 J l P e y k 4 E N 0 + q E D 0 y F X r U T i r E o I T F 1 a b o J K / + W L 7 D Q 0 Z D p F m X S 4 R j g y 2 C 6 b w 7 D l S Z c n D Y V u a k 8 8 R S z b G d U s Y S R 0 S j A D k l F 0 x c S S 6 W U J z O R 7 K 9 n D d U V 6 Q X J p J G u 5 W M + 6 l u A + c V L / h b 3 X 7 X Z k 1 j i R J G B E V 6 g h x Q c k L j t X a T t I I V + 0 x C w U u b W / G k U K p Q Y l n 8 g S K L V c x + 7 o m B g c E I Z 4 q a 3 Z D j R i G U q 0 K E 4 d C q T w w P P W / w x n 5 2 y / y V W 5 C M v k F K 1 b E r e J L 5 8 p I n J l e u 4 A Q V Y a C 8 7 k F F i t F 7 l B 9 7 Y 6 q C U M 3 f D t q Q h C Q 4 N f i / d r M T J K 8 f A X 7 m q 6 0 8 j X t N m Q Q W 4 2 K W Q S U y l + B H / V C j I A i k V i A E C y H V G K S 7 5 P 0 z o J D Y g z P V F L k t l 5 D s r L m G i o M M O 2 e R o b j A 9 I O L 4 w Q H j J G U 9 c h i K z f k r K C h Z R l R c / D u H s W f Z b i P D A j l q l M y q + q z m x M Q c q h 4 2 B R D 7 6 U I o E a b o N 9 e o j g P I x O M c I V f m p U P N R I k 5 k v b 5 1 y I g Q 8 3 U A g H 1 1 7 K O e A A y r i s Z 7 a s s F H 5 V o i D f K u N 6 Y a a P + k G x S q P J F L m z h G q g Q D V 1 S K W d 4 p f M j x 1 I p S t Z a r h P D C v i M q v 6 Q 3 V r S n l s W 2 h q F X c W t 7 n e W U 6 A C S R 0 T 1 l l l W C l w n U o I 4 T i + 7 c o g r 7 W g a 1 q T a m r b i U e x Y o S I / 4 a Z y w Y i 3 c h J 7 c H q N z 0 1 k F l R Q Y m I o f r s p M c y 4 a I 4 y T + g R F R x v 9 N s N Q w C 2 I t R l z A 5 k w R z g d H 5 A X u j n H k z u 0 a B J E w q + I 0 S A m 8 j Y x m M q q G u P 7 0 R F x Y X a j d K C N W K i I j z Q w F I Z f 5 t H J M 2 2 W K X i U w l V K v t u Z k m D A j d D x x v F O v I p o K x j x F Q + 2 G 0 E V n L I 6 5 / D R d i P s q o 6 9 r Y j s j Q l V E Z m e F / w a n l q f r w k 4 w h A 7 q l 3 z Z 8 y j O S i 5 R o p P A S I c z A d n j o L 1 t F d G V c o h 9 e s Q a 6 C 7 k g i 0 U W Y o J 2 w 3 J t G r C G A P i 3 L Z R D v 0 m z n 6 n Z u V b 3 a 3 5 q h I X Y I 4 b B B t U I K V c 0 w q G L j Y S 2 D A E p k y y 6 f t 2 Q u 4 i D s C R n a f O x E m c u z X E i k K W B P 6 o E t 6 Z U / J w c z 1 M D 3 k W / j w b I s n U F f d l S n A Y O A p P N v M 1 X A / w m A x A V X R A p k e T x E C 2 d K c 3 2 Q E m 6 r R o 9 x U M j D L g K 2 D 0 t 3 0 Y 9 r N s i r Q x c E Y 8 t q t g r x j 5 n o + O g / F j o n R K i J h a 7 M b B K 5 L h 8 A i 2 a k g c x f F 1 D k o g d B n m Y R G 9 G H Z 6 h D O Z x n U p Y K G d v H s e 9 2 x P 0 g N J D c Y k x T K s t 5 d Y d f T f s d g Q m 7 o D 5 I l P r U e x I Z W R Y x Y d U 0 N h r B e r 4 L q b g A 0 U R W 2 1 j K V A Z + A Q 8 m R 0 7 c b b 6 Z R G V Z x s Q y R o c Z 4 X G C Y n F 1 b 5 l 7 1 u e C e y z Z g y O C r I k n 7 q k X K f e d s c X B 0 t T q S c k + 7 s Q I 4 F 3 8 Q s K W r 8 1 B A M B F P M a h 4 3 z K C R B P y T C m 0 c / d Q g O M K t Z c j 1 8 m j b K T y T z B R / 2 x W N f 4 h 2 K l m x / u t g h c C X g M t z A Z u z T N j W 1 k Z v H L R l l W C Y n l Q k n t B 3 l G V a i x 3 d A T Q J z 6 0 T D S K i j q F E V W M t 4 d G p B g V I G Y O k c y q n m I 2 N M l x J R 4 j N o Y n m S E m 1 u t 5 l n F o K C + 1 Q 3 7 1 K I c A 4 w a 1 L K x i z 4 J j y + T M u E A C U r Z g 7 O u h o L R L 0 v L a j M E w K T 7 K B h n Z L K J 3 2 C r + V 7 c s e H I 4 V x K 3 8 N o + 3 V 5 8 k U J V l E j J i c d F m Q f 5 M 1 u o j J 9 3 A S z K m E W J j A s 5 c f f s G / X 5 D z M g 3 d a E O q 6 4 h o m j y K w g R l P 6 F K k X r G Z Z 3 B P e C D f 4 0 x w s b l g H w z g M I x r b E I S g W u k 3 v 6 U 8 u 7 G t S b t c F G 8 R 2 G Y 3 6 u T D 1 o n O 6 / w G R x K 1 U M Z C 3 b V l I I 5 r l A g J U 8 m f s + A l k m F 4 w I 6 G M 2 G L p J 0 T N 5 I T 0 w T X y i T 2 w g w V D C W N b a Z i Y w p I I Y Z 5 L 9 H S E 7 N 1 Q Z d X M 1 7 P x A L z P E y k U w y S 0 i / 7 K H k H d u T W b s 5 W a C d c + D e 4 T E M K / m w q l F n E l Y o q 9 H J T o R w 6 O 1 o E w 4 / V L K c S v v 4 T N I w H C Z a 1 h h 4 D H e w 5 O 2 C M B U v u P s + s c l r / r E 7 J + C e 3 m e E M Z Q 2 I u m x D s R 6 b Y G l Y h 6 v 2 T M l S 7 S j y p s C F u L 2 w i k i J q S K I 7 K p l w g O r U / L L 0 l Y n 1 j L + C Z K V / I g 8 S 5 P k O k U V F f 7 0 o f / Y G + l X J L U J O 7 j H / 7 o I k 2 b J f S K q 9 m r Q Q J Y O k z k Y u + q a Q I m p 0 U a w w t M s E 4 B i Z X w 5 j E d a W l Y e I i 8 R N n n B W k a f 4 z k + C Y R n I o F B V S I u R M l 8 q i P j g H J k I g f T M 9 6 Y d Y B M 8 C p d g s v s u X s K P G I N 8 M x f I y I t c 3 v E s o k H b H j V N 4 Y 2 O Y W L I m v j e C 7 T 4 A J 9 1 o S 4 3 5 T H S r Y L v / Y a I + L j A F c Q F g L C / 2 5 K u L C K G + X M E 7 Y B C 4 H X F E G g F y f t B l Q E I a k P a c y n C v N u A J K R G q F 8 b l B L Z P J 4 m R 8 Q X M v Q c + Q N M Q C w y Q N Y O q z o F p 9 g v v k 7 u 6 j A h P s U b G Y V W q N 6 7 Z w c z U e S G r M Q C k i I W M q w b D Y c r 4 Y R Z x Y 0 1 3 8 r g x F Q j D y Q q e F B L R N o e U R B l n G 7 3 H o m 9 J b m S V w Z f c u U G J G k X m J g 3 v x 5 L q D S C H d Y e L Q 0 U C u Y B Y S u w z i I c 5 Z N 9 R c v E D A J v m X 8 u J Y I C 7 O Q A c 6 y 6 v R A m m 1 B V X p P x N O o H n H z 0 t E 7 9 1 V g 5 m X + g o n t 1 g t o A A l p V R c C R n M D d U U 2 W k m m o Z 1 2 k 6 9 I 1 B p b o l y 8 2 T L 1 G b s 5 O 2 R Q E X Z R h L v G E V O m 1 a p 7 I 1 3 6 A M T y G v s J w D 2 U E g a T x R Z Z y p T D x c C 4 T f 0 b s D 5 W J J g K o b T c n F X p S A 9 F X x V g Y E B V 2 8 y D s v k B o p k l q 3 T M M 9 W I A j v p O f R r K q T + L h 0 g B E K t + 2 Z r X I S M C F p w Q Q y s G j p b B p Z r 1 L k o u P M H 5 + B H u A B g b F U N F c E s z C G f a Y J g 3 Q I J 0 K 9 b I 4 z c Z Q s k 2 V R k b J V N m n v G y A X 2 4 s E E M 9 B b z I u / x N / W N X U J s W h 8 y H a 1 Z 1 h 2 z 2 T I w q K T D Z + A Z f X M Q 6 a S v T G 1 J h 5 F n s q P k a x R l A Q P 4 S e u y U b S Q F 6 G C i F r n D u v 6 p 7 w g R s 4 F y x D q l p W 2 R 9 R z Y J l D f f v r q s s b 7 P q c + C 3 i 4 Y 6 o h H 2 L T j O V s 2 D M D J 4 2 8 h A a 8 g / 2 x e 1 h T 2 q a h l 2 o U w W W Z n y z E + / y n R 9 Z + z v X r / 5 4 c W 7 r / 7 h x Z + / f H 7 / 9 y / / 6 D t l + 8 a N n M 9 N u b 7 k b r 0 W x X P t 6 A b y A E / X G o 3 Q o v N + R s Y J 0 4 N j m n B B f R G x V X t o G V v I x k A D X B h + F T / W r J L e S b F L z l C v 2 n J C R v m g 3 O v O E M U l h 1 B 4 q H z V M g Z T F 5 1 N l 6 r f N + t d s u p 1 s e Q W S b W J R g z B V B D J j s W Y 8 R q n J 0 x X s E r 2 k r e 7 k k B C x q 3 q 4 v 7 g 6 n 4 z c y / g R w A K O E A 8 M M 0 H V K M 0 V O M N P I D A b e Z i j u 9 P L D h R 5 F B W d F g w U b e q r 8 G z b E w U n C j A W 5 a q P L R k g S l I B 3 H C l u H o A C O f 4 I q Y x Y + 7 q U S C O z v P D d T h J U C w G v 2 2 W / Y B M J W q R O e G d G D / X J T 8 K 0 2 j B d B / q g C R x Y p L r s l N U 2 b B H V K X S k q W q G o 2 Q 6 c K q U 4 S q 2 q Z T C + q w h P 8 n N O 0 T B Z 4 r 7 l w x Z n J Y d k F L o E w 2 F 2 b w Q Y / Y 1 f y S 7 T F Z l h O p Q g W K q B J P k Y c o D J x O L 2 a y Y z I S E A Z k F D J r d R J 5 o n 1 0 Q o 0 F e t m m u w R m / 2 p F / z L v t D 3 v 7 9 + 8 z / e f v / y z X e f v X j 1 7 W f / 5 f v v P v u P f / r h t 9 + 9 8 S W n B 9 + L + s 2 b 9 R 2 m 7 3 9 Z 8 G 9 / + / o v n / 3 l h z + 8 e v t F 3 5 3 6 d 7 / 6 / t 2 7 P 3 7 x / P n b b 7 7 / 7 o c X b z f f v n j 3 4 p v X r 9 6 9 e f H N u 8 3 r N 7 9 / j v 0 e n 2 8 v z 7 9 + + c 2 b 1 2 9 f / + 7 d 5 u 8 t 2 f z j y 7 d / e v G H l / / k m 3 N f v 9 r 8 + t X v X 7 7 6 7 l d f r S 9 g / f r F j 4 + 4 / I 0 f s f n H 7 7 5 5 9 / r N 1 y / e f d / T b P / F b 5 6 + v B c h o D H 4 A L z K F / f 7 p 2 + z f V r x 8 6 / 3 5 X W N O L A g t K I p n q c P v P f t s O v r b 1 / 8 5 e l u L 1 8 9 i e 9 f 9 W 4 6 O X h K p R 6 h B q q c n 4 7 6 o b s V O n + W F z 9 9 5 B e 3 + 7 f x 5 b 7 R r b m i O C b 7 d V o G + l f 1 / u L L f c E 2 u G h M W y j H f 6 / p e z 7 y 3 g X f + 3 L f D 3 v L P + e r f h u C y O 0 F H b i t D h H i q Y I i S 0 I S 1 e h r A i m l Q X W V m n + S N s R 7 m l U / t 8 + W Y f 4 M 1 z a 1 v w D a 7 I a u 4 y z F 5 Q q N l u E K 9 l d q A b J 2 m 4 J g c C u e V M K r O S T M g c 1 q 6 W I H Z N d U X F + G V u U c N c L k Z H d F w 1 k m J a 7 o 3 v D U S h Z l M 5 X K g N s U c C x z G o k s 1 i M R 5 0 9 T V c 5 X m m L o / Q m V F A j q + V h 4 I 1 K l 7 B 4 7 A m k 3 C A r X h b 2 Y H C q I x A p y 4 F J Q c J V u G k X A i 1 Q F Y X 4 Z j f s g P Y p / G J v S E 5 B v 2 c z B V a g s v 6 s Q r O s q c t a L Q g B U 3 i Z 0 m u F N I M S D e k 9 v B S t Q f 6 0 T i G s 1 E x l w u 4 I c U k w U N O a / N E m P l V F Z H V W J F l O W 6 G T y A N k G B h F 7 V G y d f n C U r 4 L B F H N U + B C f a V y W h b o n Q t Q s A i z S x 5 p h h 7 m n 6 J R K q v A O f b R M 2 x W P 6 7 3 E i u B z M G U I L I o 9 Y B Z l K o R O o U 3 O 0 b X e 1 C o S y A p F R G y 7 T L m k s o q d T k W 0 F l v 3 7 C W 0 i i a q 1 p V b j L 1 Z t g p I j c o l D 9 y t h 7 J k C i V q y l G M m G W A o w I k 4 t E b Y U u h Y j p B k F F V h 1 m G 4 j h + w i h O T v n c m y Z 4 8 n x v i t J Q n N U D K s q Q k y d m q e u m y B c 0 k 4 F 7 d A G W K b i 7 w 5 e R W j i M a e m d W T E v F b W k W 3 u L 1 l R 0 Q Y S G + 9 R 9 m K i 6 j F 4 U Q Z J 5 y y R W + J l + E T l X H x r x e o Q P 1 U z k b B k b y T M P M n I t J j W p v b o K W D F C E H M A K y 2 T 3 G I u E e r 6 A n e B 4 G 7 1 l M j R S p T J M g k H Z l j / q I R n P Z R O w U X 5 k o t 2 N m R H f Y 4 Z J j n M a e w D 9 e T P q q T 4 x P w n A G s K 2 K j Z R n k O e j 7 L V K C J j d Q q l H Y D f N s L I F E y V y 7 1 X x d l D h F G x Q 0 2 0 j I X l d t i 4 s g x i F p + U G F D m o M l p 6 C W K X 5 W x x Y N G / J Z 8 k i l p f r u l T / O b r U 6 s W u 3 v G O R 2 9 S m G k I s / 5 i 9 6 j M T o I Y Z G c / 5 + R j f A D i o u U + 0 q r G 9 0 q f e n p 9 E h f o d K 1 I M s P x s F t l c d S M q F 3 b M H U m M N h p 3 d J Q O X 4 O a k l h K w w 3 c a J a V W J W X y O D v E k O c K 5 r B Q 6 b P Z 2 Z Z r 0 5 5 Z C 1 C A m 6 3 y q / 8 s F y a T c 3 3 T z A N F 2 c a S j D + P c F K e w W t y v X O B V n W Q 3 v n h A T 9 3 I 6 z T O I C Y d T m K w c 4 5 X p o p T 1 y p G O + 3 W 4 K j J U k Z P r x 4 g / 8 l 7 z R z O Z 9 t W 0 h I N l O E y M + L B p m 3 3 V c 7 I b T N / Y W q M X f 7 4 j L A F Q 1 T S n I O Q Y V 2 A 6 o J h v W y Z 2 d c M 4 G 5 g 2 h y E J A d m 2 H K g E K H 5 x a 1 q c s N Z P w f b d V v U / + G X e m B R H A F S g A d g o R w L r d / F r e a l S D j t h 3 y + a V A p a i U p 2 b D 8 Z w f k G D t 6 r w q b Z Z p j p d k i a w z I k n C x z M b T h L G q K M 3 N n U + B x D z G D I A s e U H F h P L b p S E 6 F r V s F N t l f h 1 y V E n T l a I q + v 3 P T 0 / A d S d E F d l G i F q i m p z j I J r u K F 7 M 7 l Z m p C 9 u e i + H 8 l K a o u e e P O + i Q A W A W Q r T s Z T K n h A q F 7 q W L 1 U s m O f Y h u z F R J O H F I x F x A 0 u N Y q W F 0 o G n A x C W Q 3 S v 0 o z d 1 g 7 o 0 d E Y 5 6 3 t H h f l 6 E Y U X r a q k J s 5 V Q B e / 6 4 p p C q 0 b z G w n y C 0 P Z p S V X 6 t p S F u h I V Y x 8 s i L p J A c J F L S b m K 9 O k q W z N h L r m a 3 3 p u b y i a c n 3 Y 8 X W Z G Y o P Y u j o F t b e K L c K 5 2 x b Q G n V U O q i G W Q E N F M x m o X X B p m p b u W x 1 0 V J D 1 x S I g u d Z B q + g O Y e R l + b y 1 M M f M S f R s V 7 b 1 L f q h A J 1 I N 9 Q V e 0 J e K m M r P o U n D Y f M 9 5 X 6 4 c P w Y X o R 9 K l N 3 F V R a Q + P j + 9 Q 1 a F R 1 k p X B T R W y Y h 5 c F 1 H w n c I z o b Q / f Q W g t 2 G S W g V j U L 8 N P e m W D W L Q t A 8 J h K A B W e 7 E b b A u a U 0 L O u J w C p U Z 8 e f b I v T w F D e h a 8 i o I 9 b M 3 C l P o y a H A t 4 s M L y x 4 s y T 9 a 4 H + o W 6 D C V j X u U 6 0 H G n u k k S G + P t Q W e b D J 8 l j H 5 r H 2 D / b 2 S D P p w d b U I 1 0 u D v h I w + z B 9 h u H 4 u 8 c 6 O O 9 v M f 6 g o 8 1 G R f j B M J V A W F h 0 S D i R o 7 v t y w B / k M N 0 M f a q Q 8 2 Z x / r 9 G L n D 7 W N f 5 5 s d 9 H / R x P 6 s Z b 2 g w 3 y B 9 v t j z b v H 5 o E C H I f G C t Q P 3 5 k S E H u L k Z / e u S h u i / i L U Z 9 d I A i l v X A O M a D w x 2 r t P y J S Z G C q C z j U 2 M n e N M j Q y w P D s R g 0 Z K R T w 3 X o L 4 4 5 6 d G d Y S T R w Z / J K z y P 9 V g N / n w E N F j A 0 k o G H f / 5 H i T S F 3 S w p Q w l g 8 P S z 0 0 e P X o E F c j f w j S x 0 f C M I t H B s w s w + o + N a 1 m 3 C W E Q U c + O v r 2 6 C A d I v v I V N 6 D I 3 4 P D g w q g k g y E P e P j h 8 + N s r I h z 8 9 F Q k x 7 t V + t P H D E 5 Y c / Z F x z f p U F f a V u a T u k B s T Y w f o u V D Z h A N m 9 d g Y q d T r k a F U z X O l A q 6 E e 3 9 0 x F V e o w T F 1 z 8 + M P v Y + G 0 0 G A f 4 1 D C v o s d D o 8 G P D R r z c 7 W C a t b M Q w 8 n 8 Q 6 9 V 7 F E 2 6 V 5 Q 6 o x 5 w Y D j B N I i O R 1 U f Q m G x U 3 a q w 3 w 4 c s G w h q K h r H r l q o X N Q q U K i K L w m R Z a H t L W O P R K x s q S i p r l B i Y 1 n d P e 9 F q o i Q q G X O N M M I N s j j 5 y u r 5 B B C j S y x R q n 0 p N 0 0 5 G Q O L E G 9 t w m 1 d t P 6 r 9 b j x z O 8 2 2 4 c r 1 k v y U 0 p 5 r w O D C q r 4 s g s 6 z b V C a v x J B W u B W Z w b M p + y m T K G 4 p o 1 S C Z W Y s I r W 8 a 8 C 5 L 1 d h J 4 K R o p C G v q d H O V F s m r V Y B Y X N S 5 P T a y e L 2 m m 7 K b v K V t a q I L d u v h s b C S 7 l 8 s i c 0 b A O g J l E t + t e O T 5 6 y j d G T k q J i A e i f o Z D S F f s 7 B C 4 v K V U 4 a i u J b c N Z O o Z u 1 T y B z G n a t P I V l 5 B O J T E P m q + i q q W r q G C V 6 Q P G T b f 1 T K W f s 0 j + r N p m z q O i b Z l x F d z e G v S U J n 7 W i 4 t S 3 f r g l T C V 4 F v V d L 8 / N i f Z 9 6 w n C d H K D E 1 X c a q Z j Z e A c Y D u T D L G t G a R X J z X M 0 + 5 8 r x 2 U N g Z O I 6 i x l t b J o 0 T i 2 T m k r K p 8 0 r B K + k a r W w q U K 6 d x U o v G e g U J 3 t Z L + t R e K + + M L U Q R f F p F 9 g t Y G K T q r 9 M t 2 W G s J x J O b F 8 V 0 K 4 L k B J Z a / N g v c l M P d l j V V o A T X r O 2 e T Q s q b S c 1 l E 0 c W I W 9 Q 4 2 G Q m p M z Y M k A l I 2 V o D I b m m l Z p 1 X Q V 1 2 t k L W + 3 k U m 6 W y 9 X a e + t C p 5 y l n M p K L U t F v X T Y f J d g G m d i 8 e M h a g W f 1 Q e j s z v x 4 h R Z 2 J M Y q a s r G 8 t z o V 5 y I 8 y D D i h Q / N c A q Y L L X p e L 9 S v O q h l V O A S J m D z g a B S I q Y p L A 6 N V d A D S G U 4 9 t w 1 v g J 4 G B l W M O U v Y l V C m 9 C S N q c b 6 5 l P F O 2 r X j W d B 8 P K O U X r Q l M I 9 8 h 1 1 4 y P q d X S + h n s 4 i e K k e x M a M Z 6 8 X R R A Z z H F U c r / R m D 8 V P S T 5 N I E v r r W 4 m V i G c G z c p 0 R 0 r h l C R C Z J i z Z q H n I p i Y M k e V W 3 5 H H k o j 6 i I 0 J B 6 / 3 r z m D l U e E t F j j e r K E Q j X i k 6 w F x v I P V 2 q f v R M Y 1 k Q G o Y l A S 1 K s n x 3 a U k b S C n r a L b a I 9 V S r 2 M V j W 6 o m Z Q O G Y G f B U 1 e n d S / T m J q e 4 q 7 / R N B 3 y P 3 k a w a v c z D t W E p G K b Z c 3 O K H 6 7 m f I W 7 7 r v h t y J a j x W 7 Z G n s E v J r n 6 8 f o f q G c e f h 5 q b h I s 8 n 4 H 3 2 k E d H 8 c w A V I 3 z c N G U b k n j G 3 M l T P 2 U I V i P 0 H L 2 Q J c W i + L K Q 2 6 V 9 V m H c a q e J Z x d t Y 6 b j F T Z R U V V c C Y s Z I P e b U I D A o H I g E f Y j H L O V V 8 G g P X A F E X m m V A i M 1 5 I A o p w k + g U E z i w 8 I 8 j G N u 9 5 N V v f c A l j s 1 d n 4 d 6 6 E S 5 q / I 1 i p Y B V I d n 9 3 e F 9 X M Y j 1 K s o y y R c y 3 9 K m 5 0 s Y j Z k I a + q p 2 a Q g C E g a W O o U D b E b Z n 3 U o 8 Q 4 e i 0 d 6 5 f V 9 3 I y K 2 k 3 Z U B 1 e Y b F v M R C M K M B 1 k A a A I 4 D d X Q C m 8 3 N 2 K A Q L r 4 N B I I W I K r M z N + U 6 u / k N i l b 5 n 2 2 P 0 V Z D B H L c g l u z 7 R Z V y T Y + 1 e B d 0 S I L C q + M / r B r Y O D j s y y 6 h y C z q Q j T S F Z + X d X Q u 3 T a Z x V b n U H Z D B 9 s 1 r J q 6 t q t 0 j 7 Q 5 3 L C v 9 0 q t 0 f y I a 2 b k u H a j d R 0 U c R i Z + t 1 w 5 T h S m R o b X l n R z O I 1 F g P c Q O l 4 n m A 7 X M c r e p x 7 6 f O s s b Y 2 G h 4 H w T V V u A p w k x s T s B Y x M W A i p j M 8 8 i 7 U V m V Z 2 X P + l g q + C B g Q A + k M q u + I 6 6 Z 6 W i Q c S p t o G I t 7 y e T 9 V a W r C y k B X l c p a l P y 6 B l z Q p q p 7 B 1 z 6 p 1 s q l O C u V 7 a K V L 6 V G 1 R 2 X N N a G G g e B G M w 5 o p i k a w c M b Z P N I Z K k Z p r k o k w s g g R x g K N 5 V g 0 Y Z l H g I t s b g 6 I C K d J o c l d T w E s v Y I d L Q + J i f K x c v 6 c Y I h N h U 6 H q z j B e b I a d 1 f R d l / J F u 3 I V R R 6 M 0 w 2 Y Z z G / u j F M R z s z 2 a 7 0 L N I w 7 c P K 7 l j G F C D 2 j L z q u 1 9 S q 6 h F B 1 I d 6 U n w d X N 2 L L q s Q o w L d Q 5 v M j u S w P u Q g z Z M p I B I Y x A F F + e m p D R l l u i I z y y k W w 4 Y y f 3 r K T s X D p f q K b E K N y r O F P b Q X L m t o i 4 i a C o y / h y b e g L v k a i 0 z o h X / y i 3 x o 6 m n W c V Q R 8 V O H m l C C b m 2 T 9 G G n w g a I z Y H E U K E e Y K Y Z U 0 L s H f e n z / r t c x F m X 0 x B V V w d r o C m D S q E V w z H L Y t b k 6 Z b N C h F K m L P 8 B F k I r 6 a T b h 4 T O 5 O o Q d p e X / M 0 l u M 9 F f 9 J v 5 d u x i t U 1 c Q E N E M X 6 N H n S D K n 0 V G n i G T z O c j i Z u N R / W t J b / p 9 G i I N d y Q e 0 n T j r N V P f 2 C p E A A k m F J s i G 9 r K E w n M v f / R K x e z G G m w A I 0 X u J s Z q z N K m R 0 b F x e O R B 2 q q i + a P q O x 8 9 4 L W o f 5 k R R D 2 p 7 f T X q Y r L H J A d i s T M F d W 4 V n X l I q b J F 9 f S V g n F a h l x y g N T 9 b E Y R s 0 4 m / l S C t k 9 I 1 E X J g j u 1 u K i k 2 w 2 l q 6 q G s N g J 6 J B l G f p C k 7 m C / N g d + 8 E 5 k w U F g D a o 6 m n 1 h o t D t Y X F O k B h 9 h F Y H 3 c U Y 9 u 7 m B f c g L T M 3 b g h T K x J k u c L D n X F O m w t 1 r U d f B l R b D 4 F 5 m F t Q b L F y t J n A u a O M Q T Q + K x 5 Z x b G q j I a r A / R Z 4 1 A z B p d h n B s m l 9 I H z z 7 p R T g / s B 2 O Y i / y r / l E O H K d 2 z y k 1 4 H K 8 i q r n b O z W c 5 C A I g 6 p g W h e Y H K l 6 O o z M + n Y 1 G 3 9 H A D j r v N W f 4 O D 2 G Q u j C Q C p X Z D 4 3 J H B s M L O 9 p E W h + A m o I i c t 8 q x A G X h a V c A x Z X J r B Z Q x l Q L r 9 c X 0 G a l A B 9 F S + L 5 w Z B E 8 k C X R z M e d p N 7 B V c S N x W / M p D m X d U r T C C f r L T l k H G 2 r p N J Z A H 6 S K Z d d U l k L I J y c 0 s a h Y B e U i M k h u L A n S G 5 o S I n 4 x n F N p 4 a P k q W C I o Q k P e P V K Y l V h J A 0 1 F t 5 v 1 s S S 5 K 5 O Z k Q i u Q h 2 9 E + A C V D + r G u E A T m T G z Q p U P G z m K G p L k 8 n 9 p e u + m 8 a I E i K J q k W c C I 0 I E g 2 6 3 H x v u 2 n n h n 3 l + c j r h L 0 J 2 7 1 K F d T r f s 0 y W m 7 M Q 1 5 n F s F F P X r e A a j 5 K Q b 5 4 S w r A n E f 9 0 M g C l Q V g V H W / A y 8 M p l Z B k r x K d H c 3 3 s v s p Q R J z D p R P A 5 / U j X 8 2 X P P s 3 N S C 6 E y b E x m 0 z X u v V K u x / 1 h X j Q F M / L p 6 o H i q z T b p W w W 9 d D 1 f 3 q j D U / 5 h 7 X Z 6 W C k M a j / U + + v n R A w w o T D D I I r j B R m S Z K z Q j 8 T c 9 2 G S 7 f 8 z Q L m x A I i Q C p J x J l d Q J 2 t K A 0 f M J u s w + I n h F x f 4 3 F o d 6 I 0 t y z F 8 L 1 2 Q m s z u K I o 5 p y t Q x k K w y Y C + A R J o H Y o x E r k c / R S L t v M n F R M p Z I L A + F 8 i Q k U U O 0 F i 2 C 5 9 B Y 8 A U T g t X o Q E Q q F S 7 3 Q 6 l I b b h I J 2 i Y B Y 2 e p E V G l o X T K X / n k F D S S I F g L p B z H t t O E U A l h q p K R f r W g h K I e t K J J v X 1 N k K m K 0 i W Z h S M K w D N q g Z y o t r V a Q a I c o e + z b D k I a h I n U V G e w C P 5 u h m J 1 e v d s G 6 o b J j w R R o J Y N V Z 6 F w Z 5 l l G h / 2 J u 5 S G B b U I I z 4 q j b C k / n G l B 3 m k Y O u L L Q 1 3 T B J U y 6 2 P v 1 u Q U 4 m J Q Z z C H p E 4 k g v z / d I o p 2 k z B q 5 G + l J q 9 U s K K g X S J q 7 d h U T D E O o P Y I N c F 4 O B w t a 1 c s d 6 M 1 0 2 C l 5 M A O F k I Y I R n g Z 1 p 4 h 0 j T o r Y I t S Y D 5 X V D m W N 1 G K o T j F R H 7 G T e H B 2 o m n H C k I M Z g J F h P c 9 g 9 U Y 7 l J 7 x 0 R m X u Q o g z R O o p k d p b J V 3 i s Z X M Z O 9 D b B k x Z 2 s o x N V d o V U i d 2 U A 4 h j / y w h L U b B d c r B q y I F H Q h C m Q M t w F 8 7 O y a R M + T e P 4 e z R P f 7 T Y G I F F M A r H s y y K t 9 O L 4 K J I P N Q Q q S 2 0 l x B y 7 Z r G S P 0 p g u S J 9 W c Z R 7 a F y N w f q G T o 6 9 l 7 K k 3 q n B G S N N D E Q R 5 M 4 u O V t h i l i l + o 3 Z o V W P 4 g 2 U L Q S q a N b s x Y 4 I F r 1 4 h w 6 U b e V t X S C e K h w 1 1 J + W 1 G x 3 j T 9 x L 1 J u z u b s B l h l b S T d L n 4 C w K I 3 d i S f t l m c F M S K C z y 1 c U Z H I / C V f Y d T i v 2 J k j J C d s 5 j F z Z s y g o y y c q a H b r V b L 7 u g n M M O h I c R b 7 2 p k n r o 2 e i Q Z V Q f q c e q F F 1 6 + 7 Q r Z F l l 9 U 3 2 s z n L e o c n / G 9 W s U x 7 K a s x v q Z w V A S m S C C C i U R T 8 s l X R Z 7 Z j Z t X X i D M o A 6 C x g C h k 9 w T t t P Z r J J c l d C w O 3 5 N C X z Z z V V e o h p s a a 2 q S O C O 5 Y f A E E H g K p y G V X F + T 1 g a h f T C D o Q D O F J i y 0 Q K F Q M 1 1 k o t x b t 5 5 v S i J f a D 2 5 6 J F n A p b u A E i l Q S y X W 0 Q r 0 A A h B g Z r u N N E p 4 W Z v I u 8 7 W e z 1 N t f T x 9 V A l M U d S y q F P C f 9 6 p g A C 7 6 u f N b 7 o y k 7 G O m T m u N Q d z u z i I D R c D X + + 6 a D K c Q X T o N 6 t h o s S f d a B 4 M B w 2 r O b P M g f p R B 8 0 U E m I E p 4 B a d q 8 K y I W C 1 b O U n e q S P D 9 B f U i o j S c 1 S R b a Q C Z o 3 N p E 9 g 4 r t b Z o w K 8 6 3 O T K E M r q T B 1 K B r x g 2 E E r 9 c 5 I W V 9 M 6 U C U p m K l u U e T G B s i r + F 1 1 J G s C 5 N 8 9 A w L x p f 3 k m s u O Y T a s p 5 D j a q t R L R t i y H y p i 5 a C y 3 k I 1 H 0 F 5 D f S 0 k 4 M 7 P P T n R y q 8 z y S R 3 G S G P R 2 1 m t + s y r I b P X V 4 T G t 2 a h w R P s Y u V Q l n V b O Q o j S z L x w 9 i 1 C x + / I d b u 0 W c 3 b Z S m W 4 r s 6 P L / a S 6 F V b D q t c c B C N 1 E 3 0 8 Z v I g V 8 5 F 5 V F + g R C 2 L S + X q d B 6 3 o c L s d r z h Y 1 z q s a q n x Q p r H I Z a U R b p s c s E 5 b B S G F Q E 9 d / N v h 4 U Q l h B k C x 8 D Z B A M r J o i U / o i 8 r i / c Y L m C w E z D i T S M G q f n M 6 X s k g z g N c x M j q C Q X O V S r J 2 k T u i r i c y X c n o S y k X 4 j z r O p A C o w 7 x 4 W b n Q l R y H d N l 6 q / B e 9 k Q Z F d y G k A M p S v J G F 2 j B o + d o U E D x L u P 1 H A E j O y Q O 4 E Z D Q 4 r W O 2 J i H x i J 0 v H z R U E Z j 6 M 4 V 1 R w G Y + 9 u S U r v k 8 W s l f C 9 a G Y G c c s w e x s f A B s 9 1 a X f 5 0 v X 3 A D L U V G 7 1 4 x s 3 y k S Q 3 L S D v z E V E C F k E F Z S r L r Z I 4 q 8 B U 9 U 0 P r W A N z F Q 7 P E 6 a A G V 7 e X 4 2 k 5 6 L 8 x Y I X C X M I H H i v g S l L + K F w 2 1 G a S w b 5 W G j i L 9 l 4 7 3 F b y C L f 6 z / U m u E J z N Q N + P C s S m E V o S n a N R S K G g v Z 2 h U X 0 4 R Y 8 w 4 K v H B T 9 U g F r L m A l k 9 3 l L u 4 F b N I j K v A L v y C Z c V Z t o r 7 1 c + Z X 1 A G i G 3 T D o u y 7 G g 2 j K 3 a h W T E n E V H g d 9 r C r d 5 1 S N P q u g 4 t G 5 L w z G 2 S s 6 V B a p S t + L A K I P 5 t X 8 J t d J s P w K G 6 9 + 5 V z w u E T B + X k N l Y k m F V h a V i l J r o + H Q v F K V T Y N K H H B 6 I a r z 0 N 1 M t m y a p 7 / w 3 G C s j o 4 1 V L Z L O G O o 6 N O s b b u w u 6 H Z z N Z F p p 2 C b M N e m g J R Z 4 C n D v C 7 B Y L x l 4 g D i 8 e M G Z z m K o f M c O K z J Z x I m r v E u z W 7 b P H C r W W s Z X k k Q k J J M V 4 / t X M i I P O F Q C L k w S F U o 9 J 1 6 R o U E I 5 j 6 f L N w f 3 R F C 2 A E l 6 Y R j I 2 Q 3 i i r e 4 c N U a 8 9 j z U P E A i 1 I M w 3 A E 6 J Y 5 L X x k V 4 y c Q Y x 4 h e N Q u g I w 7 G 7 V 5 L O S B / Q F c 5 8 C g m o N D b K M A e 3 M i B j U v s U z q v f U 4 W g 1 C o O 6 T J b 3 J L V H X g j 6 6 V t / n 3 j 3 l V Z Z D Y r G n o E 0 I R B w K A 0 t a i 0 o X k 6 5 u 8 F t c F 0 V s V r w a J U q a V V 9 q d H k K c w J d 5 J 3 v + Z w p E d V 7 e Z G d p M T M V a i c o 1 H H v r T a / z L X l 7 8 9 Y u 3 7 z 7 7 + u W 3 f / D u 4 l t v b h 3 + P b 6 x C F Z + U s R 7 e k X v Q 2 / 1 Q W R e V v G H i n n l 9 f L 0 i f f e e f v / 9 p V F 2 C G g P H 2 l 4 Q d v 9 m / i d U X Y E T E u g k p / D j e n P X / 0 d U V o U i O g L E u Y q A L x 9 J H 3 V P f e 6 4 o / 8 4 9 / z j u K I s E j F d 7 5 U s x P 1 4 s f r T 4 / V s t + r D D + U I 3 9 w X r 9 g 9 X / Q u 4 j v Y T H O h O I 2 C N 9 j k e 7 J g + 1 Y I T s a r 5 C q C C O w H y g n / N g d 0 i I f q D V J P x M o f x T f S t 8 k f F / s g s W E Q J s n + q p l T Y + 0 q H D V x / p 9 w H V R 7 q H 3 m x 6 q B c p e F e b F 4 o / 0 t l 8 s E / 6 Y N f 1 w R 7 u g x 1 h F A M P j F N 8 v L / 8 W L e a U z 3 S + y 5 b L E k p I W B N H 2 i k P 9 a U Z / 8 P d f h L J j 4 5 L 6 C q 8 M j 0 g W U x L 8 m c 9 c o i H 5 x l e G Q u A q N 9 Z M b i w Y k N 4 p R 4 f 3 r + 4 8 F p k k c m U x q / e W D I 5 c G J m Q f n b x 6 a 5 S n R / / R c U B X m B 6 a M W C s L + v T M k h w H 4 / 7 U B J Q M 8 Z F 5 q g e n s x R Q K p V + Y t R L w v n I 2 N h j I 2 h i 4 y P z b H m A p P 3 j w 3 F B 2 g O T d g 9 N 7 T 0 4 A a j I 9 s l h w g f n E o v / q h + f n H J U 7 H l k Z h I v n m 5 R E 2 i V S 6 R w O o O l D u 9 P Y D 4 4 z 6 n o q J S m g K i t Q A s f m A 5 V X 6 M A J W h F m o / M m t 6 X K Q / I T T 8 2 u Q p r H 5 m D f W y q t m R Y c 0 u d R j b 8 4 R l d y a 6 G m e K s S k s 1 x x H b L w d + H x s e f m w Q + a G h 5 s c G p B + a t Y 5 Y P T C 3 L e 9 / Y A h c K f 6 R g f I H p 9 P L V R W d p 4 P 6 o U l 3 / d Z H p u b V + 5 Q x V U g / M Y P / 4 E S / i g i O / K n 3 A w z q P P K 2 w W O v L i h R P f I e R N 9 v o Z 0 6 v Q O l n G l 0 1 O / q v H r D U 3 F T + 5 6 h J C V N j R o t t F X 3 m z c c K m P C 1 r o 1 L e P C E l X + q 9 h W n Z k D V M H s W p o d u n n r q + W F J 0 M f A p R O j y 7 G t B 6 U + 7 F i v c L q u v P 2 R e 2 y W v J Y h + K 0 l t P T b p q J f c W D i l h 1 e a V J h X m N 5 o 9 + h X 4 + p 6 6 L M I k D p h r a q 3 k X / 6 q + W w V L U U q d T o 9 R o b G h V P N X c z B 1 U 9 M 0 q K L O l d j b E 5 v c 7 k z K W l X n Z 7 N m V q r Q q q s T k h J i r Q h d C 9 W y a n 4 f + o 8 O G K f q C x 1 0 6 2 r X 6 A t 3 s M q 4 2 j B i a Y X L 2 a r W R v N 6 j R X A y F l F T U B G k d F I W T 3 j i s a s W x V W B 8 m m c / w S p i Z f 7 K f A 2 b k 0 o U C j j l A v r R N i e y n 4 a 2 B a 6 5 l q 1 j 3 y / d p I S 5 r z V b S r 0 d w U S E u U J E B e E 9 9 q 3 2 s 8 o L 6 X v N b w V 0 0 + F W i P e + w / Q l E H X F G f 1 k 0 3 r V K 7 s l P F 8 K Y K 1 d c r B i t O N 9 O i / N x o i Y m C Z F 9 5 v C 8 R U M E k n C r Q j C L A V l v V S + q d + Q S m 9 N y X C M j 2 i H v m R i y r H 1 h l q 2 9 u m Q k f P Q z V f N u / 9 9 / u A G Y N F d Z 5 F n S m M M s Z t O a m e S d e 1 Y L U f 1 b f 7 5 u F F I e b j x n 4 n 7 5 J c U p 3 Q s v G M j 5 l R I Y + M t o a 5 n M 0 W q o V 0 d C a R K h l u h j K P R X p / Z 8 k u m U u a N K t + r b h x X m R S c M N 0 J I x L + E p U 9 / P S F i G f K r J w j q V L N 1 o l P 6 W 8 2 e 0 6 0 U O v 6 r q r e M i r t e K l 8 Y b Z i I U u K c 9 4 8 4 9 V J v M 9 S v 4 1 l H p C p x 7 O l C 8 R A G b W F r m 4 S r V q v b u 5 H I t k 7 B p Q G h V + H V t g p a p u 2 P q e i 5 S K / d v m U 5 2 T W w Q 0 X j C e k N D T s P r H E 0 H Y W 7 A y u v m K U H O i P H U 0 M m H m l k J p V e X b 7 N a Z p p x W o T K 7 2 T g m T 4 D 9 Y 2 m 1 E S W J V i m l 9 l 0 E 1 x S A u j a s 0 z i 5 W 5 6 S 7 X u R m x N 0 p l d 4 V T w i U G 1 j I p 1 D J u s E O N H H t T G E X Q G 1 c 4 p Z h z P v J Z H u L 1 2 v A 5 6 F 9 V r I z b j W i y X E 0 + T q w 5 M k z / k q 1 g 3 4 4 Y w k J I 1 h G a C a P U U L I N M I R h z 5 u d 2 0 8 S o c 1 Q j t o G r m T 7 P d w w T G L / o V a H 5 L 2 / o 6 I B H F + I 1 E G u q 9 s w z B O M / b V k / s o l Q o w / 1 N n R A z C q m 0 l y C c e l h 6 B D P f x K H 3 f E g Z R U t I F g 6 L z B k 6 5 O + m 2 Q i 1 8 R W E x c i M U q z 5 7 U t Z j M m S D p a / d T c 8 K J n K Y S w e N b p J O Q + y 5 J l o I 9 D a d 1 Z p o 3 g J 6 P k i S K j U o 3 n p p A a p w 2 t 2 6 0 2 V O M Q B i T M x s w 4 A Y C A d S Z Z + h I T F t h u x E Z v D m G Q C X D N b h B E L 8 Y T h 1 W m K y 5 R H 7 f Z e a R 6 e u j B p H x D B u A J b K t n Q q O u S W C s h n K 6 g U u 7 6 L S c H E 6 X K I 1 X P 6 I 5 2 K y / l F s J J q z N D d g N C + 0 G D D J / q R + v z 7 z E 4 e E U C l 6 n I 9 P J B A r k 3 O g p P 2 P 6 U 7 h g o 8 T R p I K A a b 8 2 4 9 y O 1 F d u 1 p 2 a 1 j H V T Y C o W 5 o W Z h m P b y A o f t K 8 k a M B C K O s Z s I 0 z n X v e i j V k m P N 9 e I l o 5 t l 5 b a a s Z p G d Y U t s x o B h k 9 i i N n b C X q F N Y Y K I 3 v j a r X S n b a Z Q W U X 0 Q b 8 t B s w 6 M v k C s v r r T 4 c z J / h U F O 9 Z j t b 1 F B B L x o K / p S Y w / O u M m f m L U T D 1 I J e h j F f E w o W Q u K W i S T N 1 8 A i / y P P l u m U 8 g 1 O Q M e O 0 z J k p Z k E 7 X u 2 p B X X s o h Z 3 w d G B U 0 I N L w o R o j V V O 3 / 7 h G B h Z k I 0 5 D V h o Z l d u O d f f N E U w Q g B f m Z h / a e g D a M S M Y E i p C N x b E + M F P X / 8 6 u W K b g q o e a M z X U 4 f u + o i v 4 U A N G I v k S r s O y I u 8 d j Z J 5 M s L R a 7 f 1 g h s C 1 f b s C v O O C 8 M t N z F W 0 T L G x g X q 4 z Y x N D P e f Y k S x Z v H U N I n U 8 v y s 3 E T O G 9 R 8 R b q 6 k b z S L B I H A U 1 W N u 7 Q k b J 8 A O l 4 J T V C 5 s I k N m P G q v i X 7 u 5 O 4 g W S R q l J J 6 W C X n h v w 4 n / I y G g U t M W C s 2 V P K R t Z t I a E r H y W K Y s x k M 5 2 b i J a v s D Y U 2 E 4 D Q D 1 6 q I y m 2 z j M B S v Z S R W S 9 + m F Z B r L m M w i e H T X t z 9 F M 6 U B P O z Z B X 3 t Y v Q W F d f l m N W e 3 I q T 2 7 E w 4 x E m 5 e + F w v o s c Z 5 h V X i L Q s m Z g k L 5 3 X C j e M l M s m A Y E 4 l / r h T b f e t W s W S O p B J U O L A s n I 0 D N t s b + L A g X R E O B i u D 6 0 t v i O k / w e / E Z w + x o I h d a H a 8 2 m O U i Y p p h t I Y O i n B u o a d s W V M U D a o x B F 1 y 0 0 u z z B U c s w / 2 2 l n L A C C p R o 2 F T L e b Z Y J w 2 m M 0 T C o T L 9 4 2 n V m L i b 8 3 I E S x H t q r t k V J Q N N u 8 T E E K R S g w Q Z c 0 7 + b D t 0 Q i O c 7 1 Q Q b x F d o B B 8 h W E r g 2 Z w t r t Q o f A y 2 S E u S v h 0 C C + N v T V K 0 T F i e 0 / O 7 e Q + t m j c E a L i a G r q A U Q R 7 8 S f W Z j g q 8 8 B o G q q 1 o v E Z l 2 p Z 3 8 n X k F J v Z y A s L c P 5 G / N i G E 4 B Q F q G C p d k k Q g D n C + + w 9 D r O / i c 0 x n D S w e 0 y 0 f t x S C o 0 G Z G q l G D j C i m i 9 z O K g r l y S Y v A e i 8 P I n + S 6 d o M C t H / m Z V b 0 C x H 6 + 9 M N z Q w 0 b w R I / e v a Q I T b N 7 J B Y O X Z v A L W m w b M J N y G i a g O z G W 4 I h x J k v x k b H J C N 7 q J b A B y h X E I o + 9 f I q a w 4 8 x j q g e 6 H K D Q I n 0 b C H w o x o E J S B m M X H E D Y i i n T 2 T V 0 C 0 y z j o q Z W A A A w y j q G x u U C F A e S z T q t Z U i b o R o E M A 9 q t 4 Y t + n r F h r D M R Y / Y k L r G e M y a 4 7 s z 5 g S e K o x z t W J + 1 I 5 x I D w o o n C e V Y m P T l t q Y Y z U Q h R k 3 E B S C e m R G A 6 T E F s G Z J I D X T o t X c 9 u 4 R 9 / 5 G v o W z e o l E f v H a J v w I w o J r a 4 O c j C 9 k T i l r E r 0 Q f M s 5 c G h m Y Z j o J K + b E H z U t t A q P Q B 0 h R F / Q r E m s 3 I o c O T c C 4 B J W 6 T p P R g h W l C g r N P L o W I o e 4 9 6 6 T + a l Z 1 j s W x T O D 1 4 J P b C x H g K b s b B D T s J z d M h l C C y D M Y C 9 z 8 1 Q 0 i A n 5 8 / C n a H Z f k k C r 4 b W d Z j f w I Q 7 i C p L k E W / p C 9 X 5 i 9 d 7 9 q j U 7 s C 5 e V T D L z O G y 1 S i c W z B z B K g X 5 5 c X Z c Q e w 3 A x E h n A 2 3 s m 3 0 A m g G P j C / 8 A 3 C U O K 8 p s p J 4 u Q M U g q j L y R B j U 8 n 0 m g b X W 4 p l W k 2 5 E K u w 3 A i r V Y 4 B i Y r o j S p S l J O i v 4 1 + s n l T k 7 O q A d B J A x f M 4 6 9 U E h b H 7 c K 1 V k W V J i G D u U J O p 1 d n 5 5 e e J T s C / x N a e J d o H m x J B W d c W o 0 E z a i 6 g P 3 G d 2 c 3 8 Z e 7 C 9 G Y U C e T O p G / I A + a I u g T D C C O 8 M v I l G S J o 2 W 2 z w I m I a H 2 5 A 9 r c C V h g I 2 o I r X K N T M m A d t 5 J o c Q M p p p V D 8 y 9 Q R B E 7 / Y R C H 5 R M O 8 n t x m t V w c X 0 A u l b M K n y s j b k q T D 2 E 9 s 0 p Z p F e M A n s 8 x 7 J e H 2 r c k k T s o i L U M s G C g h t q T S I J j T M 0 + N v L + F G v J T S + I 2 w b S p o s a p Y R B 6 K B D H r q + u 5 B k a 8 Z z 1 5 0 9 T F E y G 6 c u e a E R f T u 8 y O O R I k / T b Y x O Z X 7 U a j B J X G l L 4 l o c t B u + t y x + r 7 O w h y g 3 c j Z 6 9 N U 6 Z 7 q S S O O S I B P i K z Q I 2 D m b o 1 l g l e X z J d H 7 a i L Y G a j W O a A X 5 S T l p o F L u j 1 r m 7 P J D a Z E 2 7 B v 5 P u 7 C b 4 1 1 i j r 4 h 6 N E a Z t c k + V 8 J R D P I R L m M h N L I I Y u d s F F 5 t B Y m W + D V 6 T T T E Z h / D 6 a B i e G 5 E p W F H w / U 4 0 C i B X 5 S E 9 3 p a 4 3 t N 5 n u 6 5 E C 8 K 3 N G d F m R w A B x c D B Q W h y q w G 8 Z D i c a J + s S d s u y S B h a 4 U b J o P z M q n n d W w u T o e E I V v V F j / y N Y z M Y U h r 7 F n x I D U i j G i D J M l U E U S w V e X s B X o 5 C 9 R c A 7 t S L E A 2 r g D e V S r a w a B a / N C W D w 0 U 4 L y b J P N p M b B c r Q U 7 B f V 6 6 Y r E I U B c P r q n G y G U j 1 P k w d K R Q x t Q N k p E / A r 9 e E W t Z A 5 x + W U 8 W l 5 v g T i 2 9 a d 1 8 u V F D o 6 A J l p Z R l z 7 n A Z F 0 I M U e u R T n G 5 K u S C B z U i c R j 2 w 7 r z G y Q K U c Y c v W y C 7 B k r 2 8 o 7 w Q 4 D v 8 V A I i 3 I B D K R U X V T e x j G m 4 i C P B c n x o v r 6 l O A n g p R m V R e f t A y m c b y a x H Q i i u H l 3 n C M x U u G 1 G 3 i s W / J E Z V 8 u D I I k j C v N 4 A 5 V U B o V F 0 6 6 q M P q m z T B W J 6 4 h o m F T D I D E r 1 1 x Z y S m X e w 0 D r F g o o + 9 4 w Q a e h i f b M J C 7 a M T x M t 4 H E r H X s B I b G x x V C t C h O U J J D e I B Z e e G f C K m R M F m f i X j j I X 9 G S 1 F 5 W r p b h k z I c c L S W Z c 2 9 a M B M G I N l v T q j E h G + 1 L 6 a k q O 9 c 2 4 G l t v m x 7 0 I x T g p R q g R m q e C w k x 6 s Y L F I 6 4 q C d k a V 2 S R 8 k H H E K 4 4 K D J D 0 Z R F A U h R K R A 1 I i I w t + Y + 8 c 0 7 i r i u o I 2 p T g b e N z L I B T q b a X o M Q z I w b x p H j a I A E l 2 o O / 8 9 E u G h g k 1 1 F q U d p 5 y H 9 u H y V 2 + K K Q i w E H y 5 a C r 0 y C 7 g 8 A i E 3 / e u M Q a l G W i 6 2 g W c J + L H d h r F b q 8 U G O m U h y N 9 7 u l y E S 6 g J H j M A N o 8 U j 2 N V h H T S m y E G 1 / 2 O U V l C E g t s x f n U D v k i i x k y v K 9 h 0 L r v f n i c k B h 7 Q X q q M M 4 O j H K 3 T k 7 B 2 A + 9 E l / q 5 T B Z I N l T s 2 + C 2 b E W 3 S j o W I X q 4 R W F O B g c D N 6 S + m W 8 f + q w I 6 e Z U C P J Q s 2 x A G k d q L B n a r B a T B R Y a v 2 x l r m B i o 4 X L v 0 1 d l E M z 7 b p Y V i + H r f D Z X q G 2 f t x O t T A P z 1 0 E q Q L t 8 4 z 5 w N E J V 7 g w l g f X s m m w C p D D e L U S C d F 4 0 Z e v U e j B T P V j x 4 x s V Y 4 j g w B s k 5 1 s m i p G w b g A t w + 2 f T m m U R M A h 5 w 9 x n V S Z P + H 7 i y N d n n V 7 S Q K 5 2 l p y v Y x V q e k F / M h T G W I L B e n r J N q s T 8 z s 8 C w H U H o V Y 9 p W 8 8 s r q j J V r W W g R 2 i q U a d 6 d h q z V B 0 / P O C n P 9 + / E w P c d f 6 0 i R V y L v b K E g 1 W I c z U I u W r A P K 8 j 2 c t n S 8 g a X c c e J 7 E P d 6 m 0 l G y V X S E j Q X i O 7 J o p P l O 6 k E V 5 H m s i 1 1 W W b z K d R u z v U X z s G T n N V 1 y o w x d c b d m 5 S K B + G U 4 v g B i V R q q T F 5 9 R g q l V k Y k J 4 4 w i 3 d t K j j 5 7 l T u i f e V h N N A q 4 b k y N + v C 7 v b P 2 J 4 v h 5 b q e G J c b q Z 8 U C h x A R s G 7 e z 8 8 q x X t D l G z N 1 Z C S w / m g I j G y c E 2 T O r 0 d a o f C B c k B m g W o 8 r Y g Z O f T f E a V Z Z U v + L f 4 T R s y o D U K G m D y D i j W F E G J f w A a f G 8 F e 1 G D Z m z m 4 O k f l t 4 y X F + 4 C i d G S M X i S W x A l o V e x Z D T Y Z 6 R W u B l / U g X q g r b m V j B D n K F G o i i E 0 M E Y E h p T X B X s / o d j G M 7 S / V E J r A u F V s j i W N a 0 Q O / E W j h 7 u 4 T n z 3 h O 3 7 0 S E L H D P B d l U X 6 W D T 2 W W 5 2 d q 1 6 K b Z 1 U W F N v G e b p x F S j Z Z 9 u 3 q i Y 3 7 s + s q h 2 s U 8 F K Y I v y Y R g O / 0 x 0 A O V T A M U 1 2 U E X x F K q D F a o Z m S H Z 7 A a 2 Q B v w B n 5 h 5 u z q h x V d g C v 6 J W L 4 b U w n l p 8 U u Y 3 a F O Z U h C w m R y w 1 7 6 F D t U G t N b r c M w K t s 1 e o m R 9 F 4 r t / b V n v N X N I E W d r D g Z P r b O 5 S p + J F g w 5 W q J N F 8 V q E I C 3 1 h 7 V U M H j A I K o u C K w n 4 V I w z f P 0 m u V a B J p E B V w L i f e 3 l N w 6 L 8 S Z J Y J X V K j k I E 2 x 2 s U Y R Q B I K i v d r n q S U W U o 7 Z q k X c J N j l n O y h A k p 1 w r h S V 2 + V X / k o A G L L t m C m D N L L Q 5 W Q g f t d i 7 I F K M I t c H M k i h 8 y S N U O 3 c / y z Y m N w r M b R f V c H K l 4 V k U y 7 X B q 0 c o 0 S w + M e s B 5 G R e / I t l n D U J X K u N P 6 B 9 G u x b p t V S b s b y G R h Z Z 2 O Q E 7 M G 6 W V T h C 0 y q v T E n 3 s r D M q J p C 3 O g t R G G I T 7 5 k P s f n n H r K n R M v h 6 z U 2 b K a L 6 T K l 8 3 q 8 J Q A V v t d 0 c G U y x 8 s c O q 7 b J g 6 S i l C J 4 Y W j O T s D y r w e p m p 2 D N G Z U 4 c D A 7 2 Z l R k F B F n 1 7 3 b J V t o 5 V 4 4 l R g n u U k H H d q T + A T V s 8 q t f E q F + o t G J C z C 3 W u x 7 n Q 5 E J d 9 s 4 3 S E G t E D / F x p 5 Z q K g S X v J H 9 x q O y a 5 0 R O C T 0 E O B p 2 e l z b G T C R N w Z f U 2 x f e + l k F o 5 g h n W / k j r k M G R M t E 1 t k n Y x X t Q H A F q + p 5 d S X Z E z W C i O x 4 K m e T o V j C B J 5 F k 2 a F k F A t f l 7 C T H S O 4 V D 4 T v E X 6 8 W Y Z Q C w x o Y Y x + w l k w Y 7 4 q o f 4 B m i g 7 o r n 3 A k 5 j t S Y C e y F m E J V S d 7 a 1 A p 6 M U p V B q I f q y B o n l T Z Y e s 8 h k / c 1 9 4 2 d t a t W v W V n I u M N 5 d O M W z E r y f v s 7 R m Y L R k E i M x k q X F A i z j K 8 2 H I R q V Q w J s Y 0 D 1 3 Z 7 V n O X g 4 h c 8 c V K h l b h J / E L 0 N p Q B W 8 u B t Q C d a o R W c Y g 5 k J b G 4 I h 8 b k l F k S 1 w l V Y P W s Y t x K Y v F D S x 0 C r q 5 K s m 9 l 4 O e n s I 8 c S 0 4 j M f 3 + X Q e V + D s 4 1 4 P H 9 e y z r K 2 F L A N R P o k / q F l H C u G I k M 1 e 2 V 7 M M 2 J p j R o x a R S E y D u e T 8 a x Z k F Y B T R p V I K C + / 8 v e H T R r e h R X H v 8 q h N c X y S C N B I S G 1 c z O b G Y i P G s Z B C g C 1 I T U n i H m 0 8 / v f / K 9 c j f Q 9 O 0 I F h A e Y 2 P 1 V d 1 6 q r I y T 5 4 8 W c / T c r T q S c Q I E U T 3 H M Z c C J u t I d s 4 P A K C Z x c J x T N u l + v R + m p q C k s Z B o C Z K S k Z a V G i V 3 N m 8 w 3 q / g S g h d v y L u j I I J x 9 o H a D 9 j c k I Q j J Z w p t Q S a X V b P H L Q r L T R V i l v d r g l g T z 0 f 0 z S w i 8 v + d X t J M l 0 w s E 4 H C K y g f p F b r G 6 v P p c A 9 Y Y 8 d p V S / + + k T H + l d T q l l p e F l L u i g B 1 q J 2 s E j a l 0 7 V M Y o R m N 1 d z P F e O H t U P h n f U H L L f p 1 E p x y n j 9 n i X K t P 1 I k g k 8 N V M h V t w X A Y s 4 D h Y I a C q F a P B a g e 9 k Y K g V R A t k j 1 r 7 Q P J C B P D E k 8 S / R C q i b 6 u i c D L L S u R 6 0 h O o 9 o r I E Y 7 V B Z D J x i o L / + M S O m K k z h U q I R 8 9 L S L M c e S 3 o u w 0 q A 6 N N J V g w i v s C I R X Y 9 C A 0 F 7 / P o C U N P W y Z 2 u u S j A 6 j + a u 4 9 u 9 g I / N s l A 3 B S k n f 4 y R 5 y F e N J w d P a I C O G 9 V L Q v b H L o K s N 7 N j P x I + o b f j G O m r W w Z Q p M / a c r 0 n 7 Y + W I T H S S E B I e U Q B 5 u z L k F I L t 7 E s Q Q t e L Q t U e M Y t v q I r C R C I i D G j u s 7 E + S R q J 3 V f q 2 q H 4 E r D U L Q x O y 2 A L y p Z a b m U M G T + d k h R s B Y H U 9 H 1 5 C C 7 C C B 0 5 W C / e p + b 1 W 3 n u P 2 H E 8 b B B B c X g W y p I e l D z Y U I 6 / l 5 R C g a U U s V q 1 h y T h B m L A a U l q 1 Z U G x B d p l S O V y 0 G S 5 u j / t C C d S j 7 h 7 X Y v f S X Z o w C 4 h T e s X M k F w n 4 C S r x O 5 P n l I b o W C 5 H B 4 J 1 m G M y y 2 S e p V C f d P P I 2 p V m 7 K f a l s Q 3 k U y f + w N e P 8 j P p + K U 8 4 K g u S 5 y t 0 d D t U k M 6 v b V S o a T 5 F c k R m f l Y W l l y G D f C s o V E F g h g 2 f m A p d R 2 o t C U S f 2 W X b G r y 1 n x X N S o l Q X i a W s R g P R 5 g 9 p W v n x J N h f d l G N u c s X K W g l n v u e V 1 Z 9 T Q n W 9 / 6 p R 8 W 4 g 2 p 3 u o 2 7 m W X k 0 R 2 O n A + d Y V C k b T 5 s m 8 e W T l 8 o J J U K b D r b g A p G T i E z e e U p 6 M 7 C y F S 7 w f T R K r O n b c x Y I 4 t T U o i o E Y j / D E Z Q M K 6 M O t z H + o M G O + A k 9 v x Z A B t d s m a I U e N l D Z c R 4 w q 3 I r 6 O l j a G I K p L K A A O 1 U H X s M O K 8 w 5 y x d k e U H l m I y q N Y z N d Q b h e k o P 0 g a 3 S S x + p B 1 R o V Z + 5 y G N k i x 5 P o 9 2 h l W / t V 6 7 b I l Q d M q i + I a x J g f v p p D E T F q z P q f Q Q 9 R Z W r 7 3 S Q V Y k z t 0 8 S N 3 M 6 w M g b q r 8 Q T 3 O 7 7 9 l Q q Y b 9 J W i l P 5 b e s X S G 9 9 R 0 w B I G h q 7 L b + d 3 6 V z I o Y W 3 X X C / 4 k s X d 9 4 w z y p G z w P L a T e v d Q h Q V J V d p 5 6 4 t p K Z E o s D a U E G t t X Q e Q + J D k 7 E y W c n L M D M g Q r O 6 m L Y f y 9 I 7 P a i X H P s j k 3 8 h N w F r x g E 8 Q U J q M 9 6 / 5 z w w J C o Y J d D Q r B 5 c h H M 0 w q s u y M l i p Q X H A i Y Q M T o w Q 0 H A C + n d 8 t Q 7 V d l J Y a i I I 5 f J Y j h C k v k B B c q Y A N F s 6 b t T Z 7 i m l c y H F U E I a j F L w 1 q M I m Z X w e D g 3 g G U r 5 N m L y 3 A s 6 1 C P e t X 0 D / 6 K 5 C / 2 + v X j / / X H N / + a 1 + c / / O r r 1 1 / 9 3 l 9 d + s l e r n 7 7 T 3 u j 9 H 9 9 9 f / f w g 5 G Q 2 I R y f N V C M 9 v H r / r L e w f C m m t S O g C J v B H l P z 5 V 9 5 4 l / c f 9 j X s i u c + 4 S w 1 x Z a o N + / c 3 d / F q 9 j Y Q B e 9 k F R Q g 0 B Z 7 W d / 9 V X s d G U 4 g X h g L G X V T 5 9 / 5 Y 3 j e + N V 7 D 8 J k g 9 5 F R u e S s 0 i G b / 1 H 9 a E S J g t y I B c S K X C T O p 4 6 S X k F 1 5 p V j 5 E R t 9 7 Q V o S x l Z V 4 R H X k w + w w j + 9 b c 0 b y J g s C z J J Y e E 4 v B I D q U i o k 6 L Q D h Q A 0 g I C I u u G w N s n 6 o z C Y p 8 E k S 6 s A k O U B B 3 o 5 n C t y B u 2 e 5 y a V q Q 6 A q N h C V h S r 1 w u e Q P / T a a w o Q h L C x h o W E k Z I C z H b m Q G V f H U n Z T K u u 5 l U d S l Y b g S / T t 1 S D 7 C G Z r M a m h h 6 Y E 6 A H t i z R e + o N D A z 3 G H j d J l S 6 v 3 h C o S k 1 F L q n s J L O p S O L 7 j Z A 1 0 r 5 S z e z E m k Z f o C e p S K I G d N 5 f U w E n l K Z m V c m M u V V P X F y I U s o 5 6 b M M I Q X K c m u J h i t I L O U K d V i m N j 2 3 U 7 q 2 s U d F 1 K 5 N 1 I F y J L g n E E N z t s v a 5 9 E I e Y 6 t 9 7 H S 8 y 2 b Q I n w K h W 4 2 J i z r S H H 1 7 R 2 m m x L T A J i a A l D n c c N Q N P k H 8 Z f o + u a N t 6 G d Z o K y M 7 r y M M m 2 K y U y f K 2 4 x q g q c d q I q u M k 6 5 s K U 6 M k J W O m q 9 8 D 0 Z 1 6 1 K x a 6 V D i p h 8 q B z 1 E G a a A 6 C x 7 E 4 Y b x o a V e Y + L 3 Z x i D k o / i L 0 b V i o X e X m 1 p E m O b j Y + K e j 6 I p c 9 9 n p G 1 b 3 Y Z A C E X / X V I A d k E D K i W r M M g 9 C 7 l E a z 4 K X d x d g w 3 3 L g W H t J + g g K A g l S F B v Y o 0 3 M Z Y U W 4 o U Q a s 3 k n 2 a r K 2 k 3 a p H O d L u k 2 t M H l E N i A 9 9 u U P U Y m y n l V U 6 w Y 4 8 k s z E y T 7 T v b K Y M A y 0 k Y s Q P m C G U G + Z I S M j F i I q M y y K 7 W C 9 j 4 2 y e y O I b h o X W j E q x 2 g e f M B J E E q 3 z W D d x x v k 7 / b R D e 6 O U Z D L V I s 1 T A w V P h 2 J 7 I l o J M d g Z N Q Z q D Y r 6 Y U x d m + s q f N 7 D / B x b 9 Z O 6 7 W a D Y Y r K e F l 9 D C T a n B s G k 1 K / L Q R H d w B C 1 5 G I G D W B E 7 m S 2 V 5 S D q o V b a k b F J R v Z 9 5 D 8 6 K J x g 6 z + h 7 b 6 8 t I W 1 l t 8 z B F h 5 3 a B 4 / P Z J 0 5 u D T r 7 h 9 0 9 J V X m Q a N v J v r L t + s g X e / 2 s K i 1 R 5 O W f M t E P r + j g k i w h G V r f k H e f H f v o e V D k K 3 F Y Y 9 s w K V e w h + q k W 9 X g 6 u y F A k d W 1 J G h u r t l 2 u v V 4 G 0 3 Z p o 6 q k m 1 f s D W 7 q O G 0 H K Z R V p R 5 c 6 7 X g B m 9 l g K j r 7 h E l m 1 p a s k Z l T F f M C C S g k Y A B 3 a E U i G 6 y l E t h w 6 1 7 T u d J I i I 9 Y P q 2 M g F 3 z 1 R 4 J 4 9 D Z O m 0 h / L o J D Q k V W a Q V W 5 p + T J x T N S K D E i b c y n + Y b s A I m 6 c 2 b h 0 1 2 L R X t 3 E L t n q W d C t C Q i U E q 0 1 Z 7 O H C u z k A j V Q r Z m G 8 b X E G c U w m / K G b Y G + Q N g G 7 a 7 d 9 P a U I K I P y X X 0 d W G h 3 N 4 w R 1 r i q K / K b e r 3 l q 1 5 W S t O r j q D E C 9 M D f X q h T J I K i g T g S 4 w S r W 4 A K 2 6 F 5 j K 0 t 7 I c K R Q m C T c L S U G X 1 u p h 6 b / O 3 m h 1 8 F s t p p p 1 X C a 9 c k v s 1 s d M B Z 1 a j G b z d b N X v C i R O o u z C 7 W p 4 x Y W 2 9 8 8 c O g u w u 4 h r G X g i P c m b v B Q e E u e G 1 2 F 0 Y D c I I Z r E 0 J c 1 N j B l H 1 V c F a J U r Q X 9 I j B r v Q J A p k r d p L i / g E V O C e K t R t i 4 Y p w N 2 + N V N a G 6 9 p p z W F y p u R A g e x Y V a r i o P 0 E O u W B o Q S 5 Z r O Y d 8 z o 5 + 5 m 9 I s 7 W O T U Y P y C W C n C 9 V c A I s j S L a J f o y 5 U Z z S G d S g I 4 v c U f m J A t G 5 k 8 D c I G w Y + 5 d + C D S 7 6 p B / c K N o g 4 e e p H e z h T w 0 H W 5 p M R 5 q 4 p 1 B 2 g u z T P l P o 1 q j U z f M c 5 u s m l 8 l u O p X W T H b 1 k e r A 2 i Q V J j r O h D E R C g r 8 u 3 3 n A 2 m I U j h n E z V Z 7 5 q x t Y L l S c T Q b U B t g P J D E H q L m Q a T c N g Q F d n 9 h X G C s 0 b F v b L K 9 U 2 i 6 r C x Z S 7 p G V v N 9 k U f + m t 6 z L p I t J w 1 4 v 4 a v K j U n 8 4 C Y / r f X u i x N y H f 5 3 H + F 0 O X 5 W 8 r 1 H 6 A x m t b T H R 3 l k g T Y L T s g h K I w n d W z l Y C d K R E N T 2 g z a 4 R 8 X q z f T d g p t O L u A E X z c w q Y U y z o b t 0 q r U 6 J k H M r r 4 a + W L + K Q E g w C w g 5 J m 0 R q B n C 0 k M N y h i x 2 I + A P X d K 5 w F x S D a I A 1 G R a E V M 6 j p j J V M Z B + B z f 7 n U Q c A X 7 D K I z y F G a S S r Z h s M M / d g Y D s Q 1 j 7 3 o x Y m e 3 C 6 0 Z z J M U + a 1 4 5 V s b F X e W A S J I u 9 X r A N g a T v F R J 4 e Y 3 W S u E j M + l U z f M d / Q a e H I C G r O I Q v d b C h A 8 r I O x F 0 3 4 m l y L 4 7 B j N 0 H y T W o L W W D 1 A k o E V P j Q e n O 0 U H t f c B R R E U i C j P W p o h 3 Y c p k o g K K p J 9 4 z N y 2 y w 6 Y g t + S b 8 F M w 6 C a c 4 U C t d / g X b O V g v y Q 5 0 r b R V Q h y S G R a c D P e g 2 S n 6 J l G p 3 i r W v a 0 N t p Z o X o a c L O D V M j M C I m W N 4 r O t G V o k k W R 1 A U C h t m 7 5 F b 2 Y c / D C G l U B w Z g m q b U O T D W 7 g O E o Q 1 v g e d m g x D k q A d M P N Y 1 E y L 6 i I B x W J 7 2 W T r 1 E o v v W M 0 Q q R j B P b r w J R F W z 8 D + E k c n w A n e w 2 r s l / q s w d L G S U p q V N 2 K 8 X m B t B q 5 8 T J x r p j i M 6 r Y d r o o i g X l Y 3 x h t b v f A y L Z d T z 2 3 G a D S R 3 g w Z w q 3 8 2 r H 5 g b 6 m V L R / D i m o 1 2 e 4 8 n X r l w G p m M n t c f C z S i v B K R R s D o 3 F 3 6 k 7 X b B g m p K q R U A y X Z 8 s u S Y h 3 5 0 7 i 7 2 f 1 R b J s c q X 1 l y S R h O 5 R b 2 G y Z 7 q j 6 d d a M 4 w D N R Z f 4 5 X C Y s M k s t o U 3 a p x X M 1 W B q y C x a e L + F l D a H V r h 2 f H t X c C V Q R Y K / 7 Z G W w y c V M e 4 8 L Y V U J v h E k C l C D S f w O / n o k f W K 9 o p I T o T B h m Q B f 9 F S g 2 6 Z L W P I g E K 7 I N q p 8 Q C H G 6 P 9 F R m q 3 T 4 w o m T 4 o u 3 5 U B 0 6 A w J h q t 2 N 4 w b i v + R + C 0 0 b a 2 Y K i V g q A Y x m 6 7 q m M 1 8 C Z C Q 6 K G Q W l h g q 6 Y r w 0 s e t W j c j o B k U E M c s A i B S s z U q C U i T U r Z E U V 5 j A O Z S z u V H x c B 8 m N q d 3 d Z R H R m 4 e c 2 w m P q c l 6 S k 9 e H D m V 3 b c w M B 5 P r Q L 2 r z q o 2 D j 6 K T k L q V L N n t n r L d Y / R D x 6 y F u I E P g M 6 K t j 2 T A L F 8 R u T I N n e N V s d a N i R v E E M H T D u q y M V A t Y 2 a g 8 U N X B p y J p I I d J N l t A Z 8 U 2 e V h F e T c Z 1 M a D 8 m U F S 8 J 8 b 2 N 3 X a z U k + N W L 1 Z E u X m H X 6 3 v b x h 6 X 5 k T Q e a 7 D c O i E I 6 u 1 m h I c Y X N l l a N v f Q q k q 7 + l q a v K M S 4 F h e 4 2 / l g Z W V w 2 p v w a J S 6 E p J 7 t N K v e r n J d t F K y V S f X S 1 s m P D G 0 x g E 3 W L w 7 p 1 2 7 a t n c k + g x h I N q / x U z A m E k l 4 N T 8 P s g E e J x Q n k D Y O 3 l Q S y u G c g O D f M 2 t I 4 I k R d o r T j X I 0 w L U s A m f 5 u w 9 6 9 S J V x 7 m w n d e V s t V 1 2 E R X U K X b m b H U y g k f w E k F p W G A i 6 9 a k F t x 3 7 1 7 c p 8 x i R 2 C 9 l z d Q K D 5 5 p Q m T S F A 9 t L 6 q y w K x H 9 7 A b k k 7 I l k w u S q g v L n b 7 e z T D Z 1 d Z u 8 2 h C 2 A / d r 8 a j U n v V d x T A Z x b a 5 7 9 3 x h G 4 1 f o A 5 V J 9 0 y 7 p m Y C p 7 j E M p T X U x e / l F z 5 C c m W W P E M P 4 M b 2 L x N X I a p g h V Z v N 6 g g V j z j / s p J u 4 e B s x q w S K R C B 0 / D P t c D V 0 9 + j Y t s 6 r K O L U z S U 9 o 2 d S Y M E g 4 b Q y 1 7 c c K P C I G l Q c + y / x L j m j F U V O I k z q C s + 1 Q f E o 5 h v 1 e I t W 4 z O b 3 B j L U j + L H D / a E 9 n Q + c u A H i d t N K z 6 h m + g I A x y N Y 3 F p 3 a p W m H N 2 h 1 O V a 5 v 7 W A H B z D Z a H d v 4 U m / V a F D G K C C 8 p n J P / C q L R 9 T B g h 8 Q N B 1 V 6 9 n w l q V N l / s y s Z I n x g E H X G O t C E Y 2 z B 5 R 6 G j X A R g X N J D w 7 k u b T j R 1 M N 7 s Y r 8 g G U L Z G 5 I D G q Y 1 T p L a U B 2 3 y G 5 U V I J 5 n x B t h L U I G Q K S M j 8 j I F Z 7 u U Z w 6 o r M U o D O V j D G I 0 u I b d 3 A H b b y n B F Z M h A q H M 4 J D 4 l W Y C t G S w x 7 Y 0 p K Y c + J F R t C Y t i j g C J O X h 4 h X y X t p o N C 6 1 J u f 5 V N + T 6 C w m c X b o N T i q 7 l 0 A N Q 7 K 1 C k s 1 X W z Z b F E C A g 9 Q k + / 3 m q p / h 8 z G 6 K k A 7 n 8 0 D L n S m F O + c H Z w W h T b Q u 0 8 7 x v U x t 1 D 8 Y i y Y M B 0 o u O G Q X n k R u K C s o s o 6 3 S d p z t y P L 5 7 L w 0 T v h A R Z a l S K 2 1 3 2 n h I g U U 9 Y c v g m 1 f I U 0 l 7 L N w 9 F R K R U x C c R i F l Y c B m q 6 m D F y H C Y r F g j x X Y a B m d w + z u r t m 6 J x b p t B K W b d g y U O B q z 5 L O Z g P 0 H F r B J c y W 3 R 3 a t C S 8 T G U A 5 o N c a 1 O V O n i / Z W + d A l 4 i 7 S F T 6 g 6 r j s k 3 7 K 5 l C D + G a q f i H B t M N A r r Q n n l U B o d i o 9 U i 6 U G Q X k n G M U o t S 7 0 / I m J p l 1 1 B 6 p R X b v i s 7 w o d W L v y s l F S C O 7 1 m k d Q o o 5 R p P O K P f d z 7 g D 5 Y n J / 4 i f 2 F x 2 Z y z r t w T r S R T Y u Q s R 1 i B n 2 S b Y 8 V D M q w M l / F R 2 i I g d Q f c 8 q C g V I 1 2 F S v 8 M w e T o l N R 8 6 4 b x c F U p g C w u E 1 2 L F x k W h j E V p 2 m Y N F F X A z / 0 m D J L H R S V D l Y g o g q t z Q Z A 3 Z 2 U 5 Q C U 6 Q y T Z g S C k j d B i y y 9 k 4 K Y a i 7 5 B U B 4 S s M A i q 1 3 V 7 p 2 / c 6 g d 8 T V O C B s C n y j x G j l G 0 e C F Z y / p V k R h g V + C Z z I y 4 Y l 8 G l k 5 B y 5 e M P 4 M 6 b n T O A Y 5 D B M 7 e 6 s R F T T r e t g l L j t k F R 6 s K d B i i u O V e q s S j 2 Q k X f S x 7 r 0 5 L B m N N w 4 + p K E J C F 3 B x f 8 p R o B Z t T 4 2 W j c g y x m U h m b B X e g D B 0 V V u c J x g 7 U Q x W b C f v V a n S n o Y d f E 9 0 8 Q z K G L A 2 j H d S H i O D b e 4 / s Z m L v 2 y T A A U q D 4 o y I g z w O d L n 6 j A H u p V 6 x j Z 2 B v A 1 L C R f V H J 2 n p X C Z T c E M p / 0 / Q 7 d P f k e v R W C U 6 i r m c V w O 4 1 g 8 h 2 g n p e 4 4 E 2 w T g 0 v B s H I H p Y 2 i x u X 2 n J x e 7 a F s g 3 Z w P 7 Y I J P d Q l o b g E B E i V L O k n i S k u G Y F + F M P W V b t 7 W m k W i H o g q l B Y r g X B q Q u 6 f W x + i l e t J W p d g Z F K y M c Z e G u M j 9 M J n / a M b j t 5 B r W j S L g 5 f 9 4 6 m O u Q t i m n Q J P a l A X 2 g I f B 9 J d x l t X F 8 O k 2 B I 8 l G x Y t Q Q + 2 g 3 L K O + d u K P k d F x H A O 2 6 A 5 m F m 7 G s Q s l k h 3 v c T R Y E S u X q X g 2 j l o g m / M b 1 1 4 r G M 5 h S D k G P e c s W a + F B u s p b + 4 3 e C o V s x u a U 5 M Q U B k 0 S T P I V Y J J c k v f j a x A V h m R Y g i P T T r j v x j F j S 3 i V 4 3 D t c Q I C R Y n k 1 3 v J w m y i R j 6 C p X n b v b w M A t X x i c / W G l f O o 8 l 6 v S R n C 6 k m O 8 0 S u T O h Z B W z D a P A d n 9 Q v U j x o u N + f + i D E u X U I r j m n + X Z F e h 2 f H e e q R r O o 1 d s g G e z 1 b E z C 6 e T 8 X h P s x U p T J h w C o E f S 2 N R a A 9 L + W i D i j B w g F 2 A 7 s Z M e C c R W O x C f Y O U z 1 0 P q c E 6 K Z v 5 z V 2 Q Q r L y w 5 Z f e Q 7 z Y p 0 S T z F H 6 P Y T c S O e n G f S h H X J K X V a U m q l w 4 b B R g j U + 0 Q J j P e 9 C H C H n I s 3 N Q T y 2 D A V R z 5 b M W n n m 4 v z p e I 5 Y E x z j 0 T T Z D L w L 0 O V / h p m R X I A q a 3 D q 9 p a D 9 g v d Q e a J y i 5 N p v Y 7 1 W K c p h w M S w t v u 3 s N H t N d s P s E y 7 W d 6 5 a a p i a L 7 p A S l y U 3 z E p 6 D h Y V 3 C d n w N A S 6 b F d 9 u 1 2 2 O X 1 A G N x O C P s U O H C X M 5 n g P C L N S m / s 1 2 k O 6 5 + o 4 x 9 8 U c R w R U F b J 1 O 5 z q j k B l T v B K V o h / M l q t E h y S + d k k s b H J a O Z 2 x e q 1 9 / b p K + x x P Z 5 k G k Z L w X B Q B Q q M K o t B p i Z r 5 1 G p a g J K 0 r m Q J M D j 6 T f i s W Z C M g s q r k S p + S b T L D r h t 6 x b S 5 0 P p e v D H 1 i i J a S 8 B K Q S 5 B 7 q q P C E b p j K 4 t l D m o i f O y T E F V + 7 L Z S u n Z L T 5 D a t D S u s B q 5 w p U W Q c b Z T + 0 q f 4 u C 8 p L U J u r C k f f q v B 7 7 7 l 3 x t F L i y q Y d K K v X y 2 K r e w U E C j x K N u O 0 c R 7 i g N r t y X 3 O s 4 v X x Q Z T g h J a g i A L n r a 3 u D T S 0 2 q H p 5 W s q B / V A h Q E U k Y K G I a S c w 7 K k L Y 3 j 7 Z T T l Q O F v 5 H 1 L L l 1 y d M e 6 Q I q k B 0 8 S 4 f L K Z i S R K M g g Y Q N V 7 H W C v y G O V u + h T A I T C w J E N E W i L z s T c o T n x A x s z E + 2 Q 7 B c 4 J g r 2 E 2 W j 3 T b d / c p i M V / x 6 6 q 5 z i b d Z 1 C h S j G i u C g U E 3 G Y g R I W w t E K u L a 1 S q k Y T x + D n X a h i n q M s j 1 o u G j G s f s m 5 2 h A o 7 T u F E D l H I k u w 4 f m N 2 c x / m 9 U I W C y 9 A I 3 i 0 x B p I g i h j 6 E Q z D 4 b N m 1 P 4 z o c Q y N 4 U c 5 o O P V d T i K J Q I B p 8 R V i 2 L t 1 O n g 6 A P X g m G z e H M X F 4 m f Z 8 Y 7 W a 4 o C D 2 q e 5 A j W 0 L s k L / 7 l K l j N B / d J J 9 W G e 0 V t l 0 C V l n P w m 7 H t k C I k r o Q Q y W J G i B C V a c z C Z E c d O H 4 0 i M J h g 8 j y h l D H K P X 4 N I C Z Q K / 4 2 T J Q R p 1 G c X r P K G A q G m k W s K v r M 2 i j D g V U y Z y V 1 o x I S X K 6 U K N M N 5 M 8 N C 0 3 g B i u q y T o k h L H 0 j y j X V 5 G I 9 s w k T H C m C u A t x R P v F U 9 4 F x Y u W R 7 A m A f q C L K o x M 7 J r 3 T v 3 K k n X a t D N h u A m X + w y I o o H E D / E j u K y C m / D 4 d w l b i z l f U A R x C h g n P 4 B U R S f h 0 O Z b b 0 j D g I H N 5 l W C D v 4 B J g u 3 j T M 4 P q v o t A V A v 9 G o U z O Y f L U A z V G Z Q T b S v J 2 K n E H y N n 6 Z U p 4 z b w S O z O D Q N D L Z S C K E v D 9 C q 6 H G I + J g R R m y 1 W D N L D A z M b p t Z T f 0 E 9 p 4 E R F J y w K r e t t B K g m 8 x R h O e Y W / U L 0 v O 8 g z q Y g k m c 8 m 7 n g 4 b b U 0 q + B Y + a b A e i E k N w b 6 L U y F u R l V Q J p Z B y 5 g E c q Q 4 Y s I J M + D d M v q 3 b I o Y t T D K 4 H a Q K e A S 2 C 7 K b D M h B 9 8 I g m e G + 5 u K 4 A R h G A N a M b B j w 5 q + O p M H A r 4 0 i Q c o 5 b C 5 3 L u f 1 0 m E S m + q L F Q B Y o F B J z 0 Z K 0 W S d K l n U Z n Q 9 O O A K v H z D s E M d D d W c P L L P G k k K o j 1 f 6 4 c w Y M O y Z R V l o / Y J r R R M b F c i 8 0 M k Y g c v i G Q M f u z 3 l Q w e S j + Z g i k e V W w i r d k E I X v 0 1 h 4 4 v M 9 7 4 f r V d + I / i 7 / r Y 2 E O N 0 2 t O z X W 9 9 B I 7 c C f y G M A u p p A v O u k p u m o 5 h T a 7 / 6 M G f j g e U p j o Y V c t z T q B Y 0 U H 2 U t p K f Z U g k 4 o 5 l i W R P C F F + o k y p b y l R 7 y h j y g l S A 0 T l 4 7 u Z w m o 3 Q p f S J l i X f N x l a Q 8 l x L s k H I n G j T I Z / V l V y j x y c c w t 4 K G Z 9 I d I m 4 8 b K A q c g t b N d s 9 X A A U z m s Q z O 1 G x S k 5 L C H o b s 2 Q P H 7 O K O X o U 5 A + e a H X F o l C P R j t P m b X x f l o r 1 k Z y d j n g J V z 3 C e c j R D N 5 D I 0 W i B F E V x s l j D Z M 7 S w e R I / / Y Q 3 l / d 7 h w U A V z 1 V n D Y K h 2 c 5 W 8 l c z F A y O 5 J g B A O l X 8 G 1 b H n P 9 0 g w u C m E 3 a q c t g e 6 t O r s 0 o 5 4 m E m p H j B s N T l u R + i A 4 T r e i V j a R t j V a k W k j W t L S c M g l p E 8 x A u 7 1 k x a f I D v 0 q v 4 J o D X P / A d 0 P c b E R x 9 r a x L p y 3 A N N L 4 4 b V r 6 H b S I j + a r D M g w / w U Z C t v o 9 D R P e e A K x W n a 0 W 0 f P 5 7 r c w J S y 6 H 3 w s c o 4 0 R R n l O / O u M N Y U l Z M 2 O m a q 7 u a P M r q u 1 1 v a H M B T h o u v F X i S G q G K T O J s z K h H R B h 3 v V h y 6 q b F P L U n I 5 v G 8 C q F Q d Q F f R K O 2 b z V E D p 7 L h k 7 c z 8 w w H j c O n D M j 5 y 1 k M H D C r S s B 5 U N o r h R S R D O w M e 3 Q 6 U A V z Q D 3 k c + p d 7 O O y S q 9 A 1 k 4 j Z M C x J 1 r F R o Y k S b h h O 9 P b H R W v w E R l B c 7 C 7 t i V B O v j P d 6 2 j D 1 o t d z s M 2 4 G e h U 2 T 8 X d + y n Z I A + v 1 T G U j 7 5 G j 1 0 G 4 q 2 g c t h T M z J J 3 K Y 2 0 z Y l Y o j o K b t z r 1 0 V k L l L i I x A 0 G + y X v K z K L 6 d X 9 1 B h 7 n c j + R 5 2 J M X 8 b G m r 5 R d m 3 r B w U s h i E 3 F q s 8 n P F T x F M m 5 g 9 R v m 5 m j X I i E W y r N h c k Q V u / X F U 9 Y T R i a U V N J U b f T 7 k u 3 e 9 i I o s B F 7 3 N V C p X o p r U A A q i J 5 X B h p c D h E P e c 6 s 7 G 0 E + V S V b r h A o 8 V L f x x r Z 8 K l 5 Y W K W + i B G 0 y l 2 G o i o 1 2 / l K z t F 0 Y 9 H o 1 l G E O R 4 M A G 8 Z k k V W Q g W o J o W K P x a Q m n B m I x c M 3 2 9 G 4 P B U 3 v P s 8 2 M P k U 5 U d C a g t 1 G n g l z A 6 J Y C n N p u 8 C I v r I D D B y C l S 7 1 h S j i F w B e W G 1 Q t w J p B I s R Y 7 x c 1 k B J 4 G 2 5 K 0 t j b M W C T P H f h O A W + F k 0 o c q Q X Y n t k A a h K o 8 K d 6 3 j M t D d 1 A D P x b n t U z k 8 b 3 o Q J l K t G k j X L N i n A + F U G d 8 t 3 9 Z p W R V F S S U J 8 2 r I u h 3 Y n t 4 o K g 3 D P B T N e 9 U h D T u g z D M V 7 y K e w q L 9 o Z p 8 z P u U 5 r c 7 4 q S g w w W N k W / I v u q 0 h 2 a K u M v i 1 0 S + 6 N + / Z / y x d o 9 t e 0 v f r 1 D / 7 7 N 7 / p b z L 0 I s E n / x n / I s P q B Y V m w r 0 D 7 2 / D + / z t V z D 2 x + 9 f r 0 A 7 Z G S J C z P D e f j q 8 2 9 8 P + T x S s Y v v v y j 9 5 c + M 9 k v v v 7 m B 3 / 8 / e + + + e 5 n z f 1 f / + m 3 r 1 / / 4 W c f f / z d L 3 / 7 1 e + / / O 6 j X 3 3 5 + s t f v v r m 9 b d f / v L 1 R 6 + + / c 3 H g v P T j / / 5 8 4 9 / 8 f U v v 3 3 1 3 a t f v / 7 o v x n y 0 b 9 + / d 2 / f / m 7 r / + v l 3 t e f f O R Y / v 6 m 6 8 + + t e v f v n 6 1 b e / + P L 1 b / / J 0 9 5 a O q 9 L t + o K C u g Q o Z 8 9 L / W d r w f V m 1 J h R I z w a M z q 3 b v 7 e 3 i B B v C l q q H T + E I f 5 n i Y / l / + Y 4 P Z / 1 + + P x p p E / t j X m S q B t J e E H p 7 y B c f v / H + z J / F y A e 8 Q Y P z 7 w K x S h B c x F n C Q d R A c s Y i Y V S X i t B X R Q z y K 6 F W n y z s / 8 Q n D Q J R 8 a 1 o W D L q Z q o v p i I t l a I z i l i a D E M A r P o j P 7 1 B 9 R d B C u S V L b 0 w z R F S 2 f T 9 6 3 f j V b c o 2 a R L z f K E X O J l b 6 D O P L g K X o 4 R D J v V W X X d L Y L K 4 G 1 E 6 Z o x h / z q + A j w 5 k I Y u I / N W B g 2 Z p M a E O p Y P F w + o r N u F N s g Z h T m y q p e V a + 0 3 d s i 2 L B c 8 h g l c 6 u G U b A q H 3 v s 4 x v Y g d w r J e 8 m E Z M G w 7 h N R n S 5 U 8 m f q C L R q r y Q + r 4 1 a B D q C / e r p h N O j O o S h N x o h / K l f H b L Q l p q Q y I 0 l b / J B / U C L E A 6 e m S 8 t G / 5 n 5 x P L F K 1 m F t e V O C m A T H q 0 g X d Q G X n N z 2 n G 4 6 N 0 j n F 4 W p R r A o / a 1 l W T R x k W C F k V B J z i n M 0 3 S / e 4 j 1 x L f P o s X t 5 R r I D U T 3 i F Q O 6 x S O D K 9 0 N t X q j s A s 1 u u O y Q a e 3 R K z 6 F z H 1 P u u N N F c X I N F d Z 6 N o Q R J b l x Y A W Y R G F 9 d v j 9 H / F G 5 I o g K 6 J G a R 3 T f J 5 / w 2 s k + a U 7 5 5 L n M h n 3 Z + c 2 F M u I B b Y w z k 6 z 0 V e Q i Q T W I E z m l n T V p K F r Q B J R H y U v O / v q + B P c e J 3 F x d p 4 r u G d t U 9 N s K I 3 z Z T o H W j F q 1 n H z g m X 7 Z q B h x w j A h Q q X 2 C A 0 O 4 J 8 d m 6 K U I K 8 Q q S + J 9 n T W P G z k s T c I e o e 5 m t X m b x Q a x g S K f z L r j V J w d N N E y V E R b x R + F r 9 S G 6 o o x f / W h V / j H K l l k 5 + h L d a C M S v / F I s u R G 1 U n t p 9 Q G f g x Y b m M j k u g l 7 W M 7 w t N h U 0 6 1 I a l t i g c E X 8 g h s 7 e r x 5 A 1 u i H f U Y u 4 + i 8 I l t 4 x v o l g v T d 7 1 Y 8 c 3 H T V V 9 Q F j p / 3 X n g 2 W q W m z l L F / 3 j 2 s y M 5 Z s F H P B n + r V K G Y i q j B j V E K k O q M e g 0 F 4 O + 4 O a Y S r X 7 8 d p i d r v E Z m 1 c h G 8 V x g E w v 2 W C X Z T e U 4 4 u L w z T N 8 O 8 5 R V L f W P s K 9 H o Z g L U Y e + Q S O R n V r y e S Y F O e 9 F 6 i g j 0 E I t n J G h 4 z 7 p J y g x d y I R n T X + Z E x d T B J q u Q O K S s S R A N n x 9 O E + u x e d y M L E D e t 1 0 y 9 r h K D t X I L 3 w 1 r 7 g r L w A i x S g 0 g E L G + E A o 7 F S t 1 V Z 7 3 x 8 t q / X I 3 + 6 M 2 6 X v x v s n U h I e N 6 u U 7 1 U B 6 J 1 T s i U o + 4 a i a c d T W t 1 H 5 n + I C b n c N 2 F y C u j q p q w R J E j u c q L q t y y A e 2 9 c z q h Q 5 E H o M 9 R 3 0 P V D w q F s s C l 9 t W Q o e K 1 K F y i v + 3 8 N J R R S A 4 E R V s U b V z K I S 5 r X W e m k s u w s S F R l g 6 L t d S r b E l / h z r c n n D Q r 6 0 E d y a l H g n B v 4 g R J B e D 7 y m F 5 I r c j k T H o B K z k t k w I U v 3 Z s G b y w D Y / p g k d + Z W f + b H K / 0 m L v g d y d 9 z u L x C 8 z E Q 8 E r u s 3 H M E C H x A S Z g E P W k q B k 4 j B W + 2 N Z Q T / p S f F i u p r B 8 t k T z y K O e G C U 6 + g O H s q G 3 p 4 o E q m 8 U G P O j O 5 t U y q P t u V c D Z m Z P 8 F k t 3 R f K r J A G v J I C l J 5 e p M R Z v 3 U z 7 d J U u + w K Q p l s k S q V 4 b Y 1 v S j u O q 0 0 E F 6 z I E R 6 j + m 3 h z L 3 H Z B n m f 4 6 l t d A e f u u Z Q m o 8 t c h A d u T 0 P p o D i D q K 3 m 3 x l R K I l b s Q T u o s 5 X U X w c m 5 y V o d q N n P x M o s E O z V j / O P N 5 W K m w q Y T g x I + I E U R E 2 j l s / j p J Q H p 2 W r N A A 4 9 j 7 e 0 L / o g L J X 1 N x P f 6 J I j D u X f + R S J Q w A u I l e 8 N X b B x e d l O V y d F S U C n z U R 8 e r W U i r r 3 J j x B i V o 8 v E + k C L g U R 4 j g J t o u s c R Y j I d D 9 I E + M T X 7 i Y T U C s K o k M 9 K g t A Y + V S t u N z l 0 P v o W o U n L m w d e U 5 v k R e I b L U V P X i h c B R e E B M q 1 Y M I w 4 Z C s c J v 9 T E Q g S v c x u l f k 3 o 4 A x g 4 E I 5 H i u q a D J s L t d D f t g I 5 S U k z x R h z W W B 5 T 1 E w S i k x 7 S 8 j H O C X T l t P T S j u K 0 T t f M a s j / x A T A p z 3 E W k M H H O b t a G I Y x a L 7 m i a y E 1 k n S t c F S B 8 9 a V l v 5 U h 9 G H P q 8 S 0 q c U c W F P H E J Q K z V p T e K X o T 1 S I n J X 2 i 5 R z L e U e U O O g 0 R M g n q H + 8 7 a D Y L w 2 s R P 4 s e V l S C j q f W e X j i X 5 4 o O a U K g Y b Z Q V Z i a M v M 0 p 5 X Y 0 / s J S 1 K C B L D R s F f p x e m 9 z c b + L I c m 9 J U B S H g q s N 1 c 4 n f t B 9 I x M 7 7 l h 1 K F 8 h a q P x 5 U x W F 9 g G Z I K t P 2 c l 4 4 t S B s C s 2 P J C R e 4 J a o R P 9 + 7 G p k P X O U 2 U Q V u w j U k 5 J 2 n P Q 6 h U 9 i k 8 / 4 J u g P J S Q x T K Z f t h H k 6 0 V w i U D Y d 8 X 1 S y V 7 P g 0 U 4 G a I 2 x 4 C X G 2 9 B m p 8 i W f O g E d c Q S a Q 5 8 7 S z U i W o h j J g 7 p p d 9 Q r T 8 o n F s b R H 6 Q v 8 o 4 a 3 I + 1 E L C t 3 + X 8 o b b M k d Z b a u H 2 J x L 2 J G u I D K y n F b W e 0 E l 8 x I B 2 9 P 1 B O i k F m p k R Q M p z n G a m C O C l V E j R / z 2 N 2 c l B Z E o 1 W u 8 w F X / s L n A y A L R C a N i M C u 8 U r z J 4 5 b + l 7 + E 2 y U A / p F U H K v e 3 W D L 9 k C I j 8 r y p x o s c l U S M 6 / h / g L 7 1 h U S O z J + q K i t i 9 v y S + S R O 7 9 r c A u D U 3 6 b X Z I i + u A v R 1 1 u g M z S r Z x + w 8 C C x B 2 h q R 9 m m F U k a 1 c S 8 n S g t d l c e I i v h H p m r D 0 h u E F c m j L y o N H W s F 3 6 E f + Q o k s h C W U S g n s I m E G Z x A o 3 D D K 4 c 8 C p d 8 3 H M L N R v n a 2 I I M l b z Y 9 i 4 C w + s X S 0 N 9 A V L 4 t V U 0 O j D Y S F z X J H I K + Z b c 1 o 0 N Q R e V g E x d u W 1 g V b q c 0 q Z J A K 8 A 1 J U E k Q r c + E q N R 2 D y h 7 n j F i C O I 3 P d e a m w O U A 5 3 2 H Y v Y 6 G / + 0 y 1 d 3 O A J m I N X Z l C 7 X u b r M 8 R G x W a a f F o P w T G 2 K N m x N z h o d 0 6 A C 4 s O e a i L / 4 c 9 w s / 7 t 2 d B Z U 3 l H Q K F S h B F B 2 T 8 P D W p 8 K 5 s b U 5 E l G t O L g 2 U n c 6 0 8 i 5 F E y y N p G N J l d A J G T z j z n H T F 4 F p H J 1 7 C / + K P o u B w E 8 q Q a z 8 V / x k 6 7 i d w 0 l j b Y r h G Z z K H p g c A U N 5 f j X 0 X G a Y M I d B c a V a V / + + X f 0 R 8 C N R P + V j 8 m L G n S g L i M n W j y 3 N q y j 9 h g a L x g K A + 6 P j r B b C R P 6 v e t D 9 5 J x l F N Y q F 5 E + H C I l 0 p M 7 R 4 z q Z k X B 1 E j T j 2 v N b p g g Q s 1 + X t d K M Z o V J m c d t Q K E D T 1 Q U t D e G R y w e h Y Y U 9 m U z J p J e C f 9 T J 3 M x K m y X 3 Q e + n Y G M d e 7 w l g U n q Q D h U F R u 0 B / p i G U 1 e 0 D 8 m z m a 2 y f h + 8 s o G G + d d 0 9 5 Q C S 0 g V 5 y i I S E k V q 0 M T 3 / l X I A D W s j j O y I M c + G b r U g X u 4 A a R 5 Z p s t 3 T w Y t N g m L b W q O k J A r F L X I q q P N J k X e U j A l U m S Z t G y c t + k 0 1 K + 0 I P W g g y V a t Y B + L a x x t W 2 a y L p X o D H 0 z W x m M 4 7 U p u e 8 f f Q S H b K O k q m K u T F X l b P 2 Q B V m o S H S L 5 0 2 R c A w W N q Z U 3 k f 6 e y V d l K G e n R l X e w t s K B z 6 B d j Q n 5 N 8 w 9 F s O o X Q I h / 6 y D W U u 1 4 N 7 h S K 3 v y s b s Y Z q S M b A A u z g Z s O V 5 Y O 6 F Z W I V T 8 I M d 9 j R Z 5 S y p D d 6 E X k T W K g B L 2 l 1 f p w K N U C q F 4 Z o 0 I L T F l + V 8 S d V 5 P J R 8 p L / 5 + z y 6 w N 8 4 s Y g K K A W 2 X N D c O y I q X R f B 5 j G A E s r Y H 1 Q x l M Z 8 P K 6 9 3 K k Z 3 B f 8 O c K H i R G O 2 h p L 0 d V F U 3 9 z p a m U 3 Z U Y s b + 6 z S c y Q N 0 7 l F V O O k / K Z D i O A l Z r m G k 6 g C X R o W e a i u 4 d F q t a V Q 3 s c M M V 2 d b r / c M E t V 0 j k T w o s y s 9 m A d X 9 1 C W 8 k V G k l b x i B o R t n H I 7 p s h v K K A f V x u K q v c K 0 Y d h Q 6 o h C s s L S M D J A 7 3 E x r H z A 4 h v V H S 2 I Y x G K + V l X V B X + m A n m A 5 I a R l 6 y N A c A m 6 p M s g e Y q A 1 X S x y 5 b j Y V N B R L E 0 4 e 6 E 1 u O 5 j 0 q b q V h 0 K N D e N t o b f w 8 K O Z z Y U s 5 b f p 4 A s z b b a K Z 3 d 1 Y L X 7 r X U 2 H W l l j b D p U o Q q r R h F S j m 0 q p 9 j 1 Y 1 s m C x q E R 4 g x X R B b c M o g b R D w V v t v y 2 g W J g t S 7 Q P Y N M w z 7 I v y L e 7 p h v m U o / g 9 7 s 5 9 F 1 Q R U o c D K J u Y 7 t H Z G m d M W C t w d G M T Y Y x o / 5 4 V 6 J N N / h U z O R B g F j P D n + 9 u 1 z Q n N N o 6 E r v u H / D u i y q K v M c + r e K s t l U G b U i V X 7 Y z v 5 a J c Y 3 v z 8 q a B I W Q y P r Z K S 6 i d Q / L j W z i T S 2 Q 1 1 N Z d 4 N U + x 1 x y L t 0 n M a B o 4 g M C W g 9 D K y b 7 b I q i T N U w F g s + F G 4 N o 2 B R 8 4 v L V V G i E u / T Z v y I + A R 5 C C 2 D h B J 7 K H E m a 7 1 M z M T n R H a j f d Y 0 v h r K S 8 + 3 n O x B Y i 5 R V u H a l E 5 q K S P z l 6 h X d h R Q q D e B y 3 1 1 q 6 t t m d d v k M m K C c 3 e S 4 U c 8 e 6 L r l M c 7 u K O T d H M i e Z c g m 6 1 s f o L l q O 1 Z r N o 6 o B C C 6 I W s g I 4 3 W M / W I V b x R k c S q h n E F K o F / A 4 t F 5 W a z 7 n w G p w h P i 1 F K T t g G l F g D W N y w S l a 8 U e 5 k 8 G b r 4 K G H i E y p E K s 9 t P h W + 9 Y Q J B D O j d I L Y R i n r W c b U 2 + Y 4 p o V Z V / o m e v + W f N s W + A f 8 p 5 f S H D v q K R n S I k j a o V X C m w 2 + 4 E M i Y T 1 E L Y 2 i j s u G k C n j 1 U C t e 0 C / H S j r p P w j q 6 U T X t A r J 1 / o 2 Q g 0 m n w W c G w Y V J J 9 + 2 q 6 I V a R M Y w J 9 N b O f X L R U y z E a t E p z x a S S p v G c b z R I e b y g 7 a V g d t J + A 6 A L 6 B u A R a + G / F Q H W M V l Y n e k J e 6 g 6 E U o U E R j I 8 c 6 j R o Q K B a p N 1 2 6 2 7 G H 6 N 1 D Q M V x U 4 K t i H h F v F e R u P s V C n x F U E 9 p 4 J 6 n M p d y i S b j 1 U 1 S L j Q M 5 0 M X v N H v g u i 3 c f S 6 J g v Y b V d R M v 3 W s T p I M 2 z i 0 3 c W Z 5 H 1 y 2 h c I l s / H c 7 q v s r e M M 0 e u z a o 9 S X w c v E K 3 W + h M 1 L L B n I q 6 2 l a o z B 2 v U L g j p j U A 7 k B f R b Z i c Y + 6 g X b W N W H Q H z D x l z O r q D U o v k b + i O + e 4 2 i G J b P y / T H j G E L D g 2 q 4 c l i J t T 1 T V S u 7 2 L O k x z S b L 0 9 y C c t Z 2 1 K n z Q R S c R x r B d s / D 2 n q f r j K 0 + 1 6 G 1 R t m w R y d A X Y C / I a y Y b O I b o w t E U n 0 0 A 1 y r G r n n o l y E H z S F p 1 n W O o Q V c M N U v W T W z a I s m Y 3 Q A f l 6 T C 5 b i I z / o w H 5 P W N 0 m n A 4 j C x / m c V V Y V X / V R o D 9 G W 3 K U U p K U z Q p x l 1 b g w F 4 g 1 y Q L K a a R p j + T I 7 l y V 8 8 a c + J 2 j R Y Y N q Q 2 + M f K A m J m u 5 o f H 0 F n B A X I L O 9 + q R k 1 w j B T q 0 F E u 5 2 D l 1 s 4 d Q G 4 U r w Z k X V v k 7 p z f 4 v Q z E Q k i G t n n 4 K x r 9 g g G s x R L 8 T 4 G c R b q W / m w V / j 3 Y q R q n K t b K l T q P o l h X K 5 A g p R j Q T 2 S k f u S G P S O V j r G y m z m W j + Q A A X O N w y u i D 6 O K W 3 t / l a k U q 5 V t k U d / G f D e l E v I Q r e 7 4 Z 2 e m 2 + J d J K K F W M n p m w K e p B D C M 6 S C k u f u f Y 7 G G 5 G o f v w h h 8 F n / y p D G 9 / k G t D Y 7 g N X s 0 F Q 4 w f q B H y 9 0 N k 9 / Q M S I C Y U W h s 5 v B Y N M P i R e e A x o 9 U B Z N i V U 3 M C r 7 7 r s I H F v g 4 u r B z 2 4 j y 6 w M 1 W W m p F q U o E c y u s n K r F L 6 j / z t B F 0 j F w h + p i o d b c n k 0 p c d 9 g N M w 2 Z K v Y p d + Q d F P S d E f N b 5 R h F L k p p 0 T t t h x 3 / T K s Y M O J b n 4 a z c L Z r p U / J h s A 3 b j C k f w S 0 5 5 y k S 3 N 5 d 9 z e S R N 5 x S C y w z u A y n H Q C q q U k q a U 3 d Z 6 E o X T B I d x 0 5 l w w d z s s h C C T L f I v f 0 N I z J 0 P G R G 9 O m N R 8 8 t b V p N A T + f s i q K u L h I O F I T l H K K 2 I z M l m A p m f / s H w g H 4 J X B + W L n X 8 6 S 4 g E l i k d r 9 N R u o s s S b m W L u f r x B o l 9 U 2 Q q T E g Z S X x H d X Q b Q z V e P N Q p 7 h H s q C v 9 C + n w C r u n e f X 4 Q 1 u Z e G + V m q t B z t H i T 9 o Z i F / 6 r W k 1 I n M Z y G 2 W / j I X g l D 3 S e / M i q 6 o G 4 j Z s v V F + i t g W Q u m h R j n r Y 6 s y k w y 7 J + I n 1 g E 7 I Y 8 y Y Y b w B O K 4 s J P F d 2 N b f S B c B D P + w k / v 7 2 a B B 8 o U L B y g j J 9 G N q W E u n R J 6 + Z C z P 0 7 y g y 0 D 5 g W G R x 1 M i O e b 5 v m I g D y F j 5 Y + y S i 2 e q t T 7 k l 8 G G l E + b N y Q b R r P v p P d H Z V f I W j b J E P o / B K q U B k U L Q b m c J 5 + o 6 A d 9 X o + L i / p I M L g j j 6 i P g U G q G n q j r w f Z c X N i J D t J 3 N / p U g P 5 k d g n S K N 5 t l O K M A z I 3 6 b v b x V A J 0 4 O N V Q m b i 0 o Q c R C Z s p y / v 6 Q M W v n O Z o 5 R 1 G w U v g b V u y F e i 0 c H Q G 5 E 5 d P 1 p Q D 0 b 0 + U E R x I l V 0 9 0 L W 8 s E U V s t C A H B v j f J L K a 9 1 Y i O a Z 2 0 U i E G 1 N g V W S b B R o V F S g M F 0 T + J E 2 H L K s Z F Q + l g k f J t 2 r K 0 m S D W u q H g 8 l q 0 r l + 3 H q z t 7 S 0 d C c z u 1 a U s 0 u l z r q N j M 2 B 6 / Q N B Y V r 7 W A / E 1 r + 7 B K v m C p E G d 2 Z 3 o J r u K 2 O 6 c a x Y C m C 9 u 9 f w H 0 L C 5 b C c t o p o J A O M p T A i n B r D J b v a t a X S x C S C k P c e M R 4 v O J c 7 p u w p e L I E R / n w J Q T q p 8 n J V k w O 1 6 I h 2 m q s f h W / 8 l d c 7 f s t y s r x j S b u X k q E A 1 q 2 i O l G 1 Z r G O D X c e t c q 2 9 q z V S F e t E h d Q F f 4 S y H i W 0 7 v J 3 y n 7 v j a t s u E h m W v Y R p i B J r M B c M V P H n C E A o k Y m x c Y G 9 k Q O V x 0 n D 8 F P v e I W y s S F L M e i 0 2 2 U x I t 9 8 y X 5 u C f 6 H y j F j 2 i X y t q p H N k 2 6 C p X l v O M k m g y Z m K a B 9 7 q h a l R 3 Z h Q 9 W o k E i + q O n v n I I H N l Y m e m F F B S D f U 8 T m N d f F M d u M 4 R l Z P b / W N c l m K T 3 J w 2 p Y w F M F Q C V s C 0 r L z z c X 2 X D k u m T 5 Q s M J U K x U r B f c B n O D v b K L W 0 n 8 X H / i b a h Y P k w T W V W l d g W N q O s N 2 s 4 O B l w J x Z 7 M L 0 d l L f w n / a S 5 h y x I Q A D O 2 l S p c h 7 Q M K + P K X c l Y a j H L w q y Z i 7 9 D v J W + W z x q x J e 6 I p u 8 Z i o 8 T 8 I Y K g K l i / 0 K l m I T M o p z 7 o W F y 7 m s J 1 P I + / u y T z c 7 Y b a z S Q P q i T G s u E K x Y p u D E a K B 6 l C D l t L A 4 A a J a z W 4 8 k a W q z p u W X y v t 0 C k r p Z g W a D P F e 4 o B i P 6 w w b x c b + X a G z r I k M R b g G i H N w B g N V y p e h + i K s 5 k W 7 U x A a F R e D J D B J E c / G p W i C 9 A u I Q G 6 W Z a Z f z t d j U n t h 7 R J x 0 I h j q 1 V y l T 8 g N T e X f s 5 Y y P O c S K L K Z q p v l + X f e h g e K o X M I f g G x M f f t i q P W T 4 g e q C p s Q E r a u o K X X u J s O 1 2 F k f c Q h j Q P 2 S w b 3 i h 7 J F O k e 2 u O G C U 0 j I I I u Q O 9 Y 6 P 6 i m C 3 K w p Y z C x 3 4 m 3 Q 1 K 4 L t x u V b s O S I A A h 6 R T R P O c u a f D O 0 k F z y e a i i n u B E q b q g F B I T K o X f l Z 0 b 1 Q u W D P N 0 c o m 5 s L C 4 J p s m j d J W j e X g l D G q F M t q 2 S J E G g l r a x 3 n I t 9 e z V B B p N v n L V 9 W Z W 8 i d s o 5 u v E O 0 V r p w M y K b + X o y B E l L U Q v k b y P U 9 B D u s q y P o V o / q B C A P P k g t 3 b i 4 l o I D 1 r g s 2 l U Z k L l H H a x R A X F 2 q 2 C j X M n R Z Y v q y k H X h i Q D O n w A h N n a n O A e w 1 n S E r t X g j s g n F s R F k t f n X K p T o d 6 V J 3 b N 8 A m P j t B W E c x g d g 9 M l i e D 1 c h g y F s W / 0 7 r p U E Z f K P E O q q e N O 3 h N 1 e 9 M Y 9 2 U c M i N 6 q e t / L H p V R H 1 x O l U x 7 D Y O G A o u 5 G A V A l V 0 G k A W a U U 5 W r n b X T q h O 8 U X D D w 7 r B Q v l q W a o A B 5 y M r N p 5 l O F k J c Y M f i U l / k A e N b f S g E d 2 Y e U W D 8 3 Q V Y i b 6 N q y e l M 8 i Y a N h d X e k V O z M H S 8 j 8 W s p G V 1 5 Z K l + B 8 U 3 0 u g 3 U Z I f E k 2 J e 8 1 i j d L N X I x r 0 l 1 a / F V N p Q z C O H E t y 5 b z O V r J 0 C 3 v e I n j B R 5 E U j H K 4 G Z K 6 X S E p T J v N L h N l c d n Q R 7 B S L b c l S n y N W A n R 1 e n y M a p U T B f + B c N z M w h i o + u z U v f B l 7 w + M D b G k A m I A 9 c S H 9 Q A d W 6 f 0 G 2 9 r a J Q P L E d g S e / c K D a i u p e o U i u j j V m W p V w l I 9 c X Y q l 9 + 5 V e c s 0 d u L t 8 e E A Z 8 i c b l z U m j I M R M w O 0 5 / + a i A C 4 L i m L D A m f 5 G y 1 h D 1 I g t j C C w I 0 o j W A e s b P L R v G 2 L I P E e v q h o P i b Q j G V u B t u E W x g n k r T f Y P H W X M m B F m E A a v N 5 S g Y C 1 N S e y r G F x q d d X H P i P G i n i j M a g y E N d G S 7 b G r j M n L v E 6 u M s o S + G m q M X + l v m 0 U e E E i G J F H 7 Q o s I E 5 E Y R 5 F 4 X U C e T I Q w u j Y g T H Y C + B L 6 v W g k b M a n 5 s L N P J S Q K L w K 2 R F o N U H w x J S g d C o H B P P X e i h O U a x B O V a B k G g W H O r D 9 D U / H Y o M 0 V v h A W Q 6 J I B W w j I n W P c F X 6 L A y k t e s P j I x t B h B m g z p 7 I i J U e 3 c + s T v I v K j X U s Y 4 S X h / Z w H + J 4 F V s s S q D l J n o E J Y Y a Q V U m y p i l L x D V 3 Z 0 j a K g Y r I Z X r 7 e p x y E B l f t U 3 o J w 4 E E 2 w p Z S Z I T o q / 7 8 p 8 z r W 3 n j z F s W h 2 3 F x w K Y s V O u s w d k E J A + A v N O k y b C 7 m d 2 o n / Y 7 7 H U l N L a 5 e o W o n n h Z A u L L d g A l 4 f Z d v q b b E a n a q A E D C X g o 4 S R H o k N y I E t 0 d G b i 4 8 1 D F 2 D V s a c P o V c E I 2 f t x c 6 6 X q g k A T k 2 3 1 3 W m E i U z o X 5 8 l 0 L t 6 A R g d / q S Z u D 2 q R C A x m z 4 H L U p R 1 c D G o j n + 6 U y E k M E O r W i c 7 S 1 B X u p w J Y p u p S p E a y j V Y u F c A H L r Y i + w o 5 C B 2 5 0 Q u p A M i 3 A w d q L K R l W S 0 A 5 B k R B k L x F M v Q E s i Y W 1 r D Y K M K m R z N + 6 G h U W m y d Z l u N c 3 q h N L j + I 4 j Y Q y C V K p 9 5 m 1 I B 1 c 3 V C i G a i j 0 / c G G T P / K K y i N h z K m + f x n D + 5 R 9 n a R Q f E t l Y k h P X o F 4 H L r z r 2 h W i 7 K e l W U k e q u 7 p d A x 5 1 g P T X y N j t Q w 5 Q O b i h L Q 7 W y 1 1 c O w t q 5 I E M + O G l S V G J W 6 k P k u q p M y b K g p n k C L Q r z a V F Z R t 3 L y w A r b Y A 2 s M d o h W P 8 O D A 6 A E z D m l c M x t K j q R d R D J S 2 T p D C 8 D p W K q E H f 9 Z a t i L G k k / Z g / e W A s q C p X V m d B f G 1 z k b a q 2 8 U N V m M Q 6 x F 4 u g O H h L H 8 D Q J d g A i 3 B c n 8 l H o g 7 M g o E p O D z W m S Q 5 A s a 5 E V p Q F T y f J o q E B M n s B T b 1 Q t z f I D t w 8 r e f B E E v k 6 B v y Y y y r 4 D D s x / B 6 I y T A v t 8 X F q K G 5 Q 5 y J Y i H 1 9 R p f O U 8 b j 0 n V E J U t Z d B 7 o j z F g k i y z g C w A p 2 5 F x 7 D e x 8 9 n A p B Q M V 7 r Y o 3 I H Y Q A 9 n F y n C U u R 8 i V j Y w T 4 W f q F A 0 6 r t y h Z a i j M j f I a Y f F k 9 z c G Y v f 1 d 0 O u R o x d o f D h I G + h E u l V Z m 6 a o m 3 i h z O s D E r M 0 F Y 9 k X M T F t L 5 m A g U R 7 h E r M 4 V j z r C 2 r J I 5 u 8 m e j S r F + z Q 6 F N 3 / b X I k t w q a P y g y 3 G i X T Y E R 4 U z 9 t V E K X S t H R p 3 5 x r a 4 z K d J 2 O U i l N j U 5 8 V I U a E V A K o 5 j F D d 1 P 4 k f + r H K 7 / F E v y o u Y 3 R O q b m 6 A k Z W l T z P k x 2 L k s g Z l 6 J 8 i T / 6 X 5 Q 0 T z e S r o F p t 7 s E J C x s s 7 / 4 s j e m + L E s 0 A O v Z Q q z 4 6 O e T r f H 3 u R t 6 Q 8 H s 0 G y B U h 9 N m m S D F e T M / x V m w U T T U O K g f N J x R t F + e R p Y g R G S G Q M z k E i E P G r d L s b h b a i w V F w 1 u 6 J j k e S A Z d V 2 A + v S W 5 h Y h C f N t Q o o M J U K g q H K v E 3 V / f i X V P D N e u + N o o i D P e 4 m 6 U L 3 Z J P n C n a X y B c 5 P u n J G F a K W x 2 a h d j U Q a 2 a Z d + + e Y q R P x f i u s J 5 q U C F K m j V 9 G 2 R 9 w G T w A / t p M n e i K P 2 X U O 2 d M f a F g 4 f K / 3 i B + B E o P e I P c q m N N h 1 y r w Q A 2 J l O m a G i X + d Z x s U S A o 9 2 x c n e 9 C K Q o G w 3 i b y I B Q i 9 Y U Y M + I q a X f N U q L S 2 o H t n H / c b y U C 3 E g f F k Q 7 D 6 V l 2 h H F l l F D z w H W 4 A n J g h a 1 S d U O h Y S w N I q / y o d Z F F J A 0 i V u n R i e 1 5 l I Q m k J m 1 Q c I E o J A Q 1 b 7 U z O a u Z F K u S D q v r s t j o 8 1 y 9 L c A 6 o K G 5 q r / i U e g A h j + Y F D K I p 0 M I 9 G + q G I t V 6 7 2 l O Z 8 Z G r X e c H q h 1 / / E m d y K D e Z Y p c Q 9 U C X g o H d f Q Q 5 v F N x 0 8 B 3 W S r W N M p f k H h m O 2 B g F A o G 9 J f B F L j 5 j J V f V H U O 2 u E R z p f S q 9 G T 4 m v g H 3 3 X Y 0 + O I L V 0 w a F S 1 A s k S 4 v K l E X X 0 F R t l Q f v n W R m e 3 t e l p u K M T 2 5 V Y l g Z I B e A T 4 V B Q N F 1 W U b N L o 8 Q g 8 m C B 7 z K d B z / P A t M J 3 m u L j y b Y t L 8 V Y p 0 t J Y u d 0 p F G h I M j Z + e r S J z r O d Y 4 a a Z h J G V k w 9 o b 1 r 9 9 2 V T 3 q G c F A + s q K Y w l a C w Q t E E G 4 O E 1 t 6 t p 3 J f n A l v 7 o G y W s 7 I T c m t h 3 + N y o W 0 X I T m 5 0 Y h 1 n m U 5 d F M c O T N t V f c a H u Y X J H j G A g 1 D C Y j C I 2 h M v c Q T m o P z J 5 x j J L 5 0 B l n y C c l r V m h U S V t J R S n 4 K S e o v k Y v 6 y 1 f U 8 D D Z i k R p q b O 6 j K R a p a E i F H V k c 4 A 3 6 Z Q T 2 D s f t v g w Q J S U 8 2 l F J i x F s 4 U 3 G 6 W g 2 i p 0 N G / 6 g K w a g f X s 9 K 9 W u l S F D a j C S Z w 6 S o 8 R g s p 5 r q s a z S o V X y v C 5 h m Q v Q K Q 4 x A M T m Q U O a y 0 n w Z L + n / 1 X F U l M R g s E e n j R j A U y h W V O G m 5 Y t O E r N g Q o M L P s q K H I U I g c G U s F l o N b F H 3 M O T A 5 p O l S e 0 i e J q t m 4 X 6 N g G J I N I N Y H n t 3 5 d A J N f M / / C 7 I Q 9 m 5 6 m Q g V O v e T r U g J U Q x r Q n C F S O b z K 7 C r o 5 + T 1 o c T 9 T K A p L Y d + j W Q o j I b C R y l x v y u N J J x 0 2 h b u 1 Z X F a l t W + x h F j 6 D 2 S n R Z B L 4 1 l F D I 4 / k x 3 I a G O s U a w 9 K p Y h B G l i y h p J R 4 G I 1 D u j C O a C W S q q e y j J G 9 S 4 U W 1 T L Y C / r 5 j C t G O B W U j m n 4 X 4 g S N C L + f i L M 9 o O / Z I M J l v x I 0 Y s G + J j f N E Z 4 2 e X y k 0 R c 0 C s 4 D n m I O f A + 0 S w 0 e X r B P B s + S Q O L 3 a Z 1 S g 8 I b 2 8 a e 7 e E L y W P E o v F R H 2 p 7 w X O E z R C z d S 1 T z Z / 6 t E U U h z o 8 4 G d H E 0 w C 7 6 u 2 u W o X h j m K L G R p 6 1 J p G D 9 i t E M A n z b Y w k b o i j q A 9 h I n A A A m Q q X A V 6 n y u A A + x p 5 w T a Q 4 + u t S m H K 6 / Q k b s i K G 4 T d G K S g Z N D r s 7 k 2 I I r 4 N 7 p s b 8 H Y v 2 d D v p e Q 7 c S r C o H f c a p t i z W k 4 a E A 6 Z i j F 9 C t 8 J 2 m f 8 B H o 4 8 v d f T w I N S d O A h n f B Q b M u U e 1 5 V b C w V 7 M i h F g X T 6 i 6 r J f m z d S 6 a i Q d M J b F w s w R 5 D 9 L P K B N k r + K r V T k l Q A C f R a l A y a B S H F P G b d e 4 3 6 g 2 J G o Y X b 5 p L q U B 2 Q 3 9 Q C y d 5 A B Z 2 M F f g c I + E M M e E Q Q R Z I C V q 1 F 2 h H U h + R D A F E / 9 v e 7 C B + z Y p b 6 O w Z d 6 E / N F B 6 e h 1 V G r L Z 6 8 I x H U V N K o f T 4 e g V l 7 X s 6 s 3 F Y u o Q j C S 7 T B C t H R 6 s E h z w J F q r C I c o m t u a x E d d T 3 c u 9 8 a n x Z u b D x Y 6 P 4 n 7 g C 0 a Q W U 8 5 L q + f 5 E i 8 B z K o + d x 2 S J 7 o g i d k d 8 8 O r g R g 2 L a 1 L P W a i C g Q K w A A R 8 g + z K Q q H a z h X Q W + Q h k s l i + f o G H O e e x w K B 1 G K H X j U q B E x O 8 g Z w v 2 m s h x J t N r X m J y L X A l s I X e p U A a c 2 1 g f N E 9 6 4 8 8 5 V 0 V Y O p h v A Q h m 0 b 9 l O Q 3 S M f A r p 4 k L C k E e z 1 z S C A f e E / 0 j V I E o q R U R e I v R z 7 C o + K f 5 m 0 o w s U N r M K z g w d 1 k s K o Z y d 6 f 5 q e 6 c 8 x c 3 S k W e m C q D W S s 0 h X 8 5 I r m a p Q g j 4 N 3 j E b F k / E i f F Q 2 c Z I b 5 Y n g n U M y W a G f w M D u k y f q X 2 x d k t v 8 l J M D i c + e q n R y k G g R A f a B y W R E Q Z z I w J / d E K j Q U w v U T J T e h f i t / l 5 I t X x 5 F C k w y h N B Q a 1 e y e O Y s n S X O q V o R q D Q T T 8 G d h K n z Q R b 9 4 1 e q V 0 K E y s c T q J p 9 S K W / C P 7 K j W E 7 v Z Y u 6 J K s c Y K g c y / B T / k K f i A P y g d z h J p 2 L y v O r 2 8 Y 3 f l M L V Z + g j F o 1 H K M p S t O P R r e E E D O A 6 g Z v l U s s U P 6 i e X V 9 v k c + 0 x q J S r a v g E P n M J R B M q x b m Z i C S 3 U U 4 G N V P 6 X c H d G M R G M M t O n N 6 B p g q z O a o M e Y Y j 9 O A U r O o F a r d q p z N w r M z E B g B / H l F K 4 D c 5 e Q r / p 0 9 w g A t O S a Q 5 P s p y R v d D U c 1 I n P i n R q F j E m G O y t E E A z s Y x b s w J 1 I 4 S D X K c y t 2 n Z D j E v x Z y 2 l Y h v Q m O V h 9 o 6 Q 6 b E l W c g i I p 7 m k h C T Z P A B t r J e o H I L 0 4 Q c X w V w c o k G 2 S P a w o + 4 4 f m K q Y k U a 9 R v D M 4 d o l F h M S 4 L a O J D 3 D Z d 9 P I 3 b y G / 3 u h g u B l x s k Y Y F V + 9 5 X Q T A h P g q s 9 0 D A 1 n S Q R y e F C o r 0 V Y 4 E P M Z O L l 3 c L / U 2 T 1 F S G d Z m E 8 v 5 i K E q b t 1 S 3 E J x 0 H + Q t p j V p 7 o 2 L m k w B P x T m g v 6 E t 9 X d d K V t B w I k w a J Q G q o G w V 8 Z g Z G p N E H B N A r 4 x R 4 R d f X K g n l D l t H A L R d b p W W m X m D F W H T g U Y M C j k 3 S g R w Z f z r A Q 4 z 9 t J q y q 5 K N m B o 5 g r J g P l w T B V h n L H S 0 V P j M M s F T S C O g S z U l F o e X Y p e O T L P o n h S g H l z U 9 a f H g c E Y a 6 K c L g D T e 1 T g Z P 4 l d 0 b 6 4 a i d C 7 j O 4 x W I 2 E y 0 o G b d s 3 a G 9 A 0 c I E K 0 B N g L F j h k v S h f W P D w I k x + H P M N w 4 8 p g Q E K x 8 W A 7 h T L d B S C Q z q 8 T D 9 J / 6 T N E f 3 v i b 5 b / 9 + p v f / P y L X 7 / 6 9 v d f v v 7 5 / / j y / 3 z x 8 e O f v 2 g U M + G d q K O z D r 9 O S o s 9 5 V i s S r m Q r h N y y w b V A H L X Q K k y j q H T K z i w P J U U E I V h G H I O e h n c A C F N N G R Y Q N V 8 e c k D P 2 w D E q 1 k o z S A s 2 y y t Y G P 3 t Z 3 J M D J Y a J O 6 h W c O 1 5 V I 7 K l A a A E S S H i A H Q w V 5 J h o + I V / f S n o S q T q s a F a Y X H 6 h U X r y q D s S e i C 8 D a N q G 9 S G W P n C A e 9 P 5 l f d A 2 q w R B I 1 / n f X j H F Z 7 g r 3 B Q v f V + q h 1 U o C z d S 5 D 8 / v a p + k W g O 4 o o m L U h t O J X t w b X h R b L C 3 K 6 x I O x J U V S r V d 7 v u + J H 7 a F M I T x S b 8 4 q 9 R / / h G d s y / R A 6 Y 8 N v Q G u 9 Y H r 8 H C j o p D I i 0 U W p J c V E C t C g H 5 K y + N b T 5 G K Q x 4 5 A 4 w e t 9 d J C x 9 s p N N 3 0 F x 7 d R f b H 9 E e s j 2 n l V 9 y D b 5 F U P K C K C V h e 9 O l 2 U i f g q R b u B 1 T Y E e G e V O z s Y e J N n W d p y k z F U y 3 q j d p C Q b V R j i v B t V E s T U u D s N 4 m T u t A Z s M w n k X l A J 4 v h o G j Y s r Q t O P y p j E P j g L g f f V O p 6 u d o K J K + u + a A J k K Q c S V J B i R c B l F A s t U K H r f q 6 V q Q f Y a i N h P 6 i b Z t L N B X c M S B Z o 1 G U O l j M P U l 6 S 4 L m 1 6 t w e L 3 7 L 4 B a 1 n u N 9 W H G 7 / V H 8 F W 5 9 p z q u 6 X j o V 0 K 6 c p O x m B C N a 4 9 V 1 G p N 2 0 g 7 B X X / s M N a S T 1 i S r p q p m x Q T Q 0 6 / t 1 o 2 Q j O O d / a z k B O M N F Z J 0 u b G m j 5 H 8 s I U u o W h v V P R W k B d 6 I O v L V R k W D Z S R a d O W M U b g Z N 6 h a R N E k 6 k a p u Z T g f k Q G l 4 i a S 9 R H K j F d w H f N 5 E p Z v 2 d H C U O N s u l u F t h 3 z f b z Q 9 V v r a / C q 3 7 / P T F V C i 9 M c d 6 y Q v + k d C 4 w 1 d 8 W k S D q S N V + L C h U 6 V 6 T I k g Y l f q a C u K / 1 / Q f d J Z O M M 5 B Y a i / p 9 I q A 0 v h Y I o c i / L j E O d m l A f b b V / c 6 k a h + / 6 M 6 j j R m l 0 s y x S l 0 R r z e 6 N + H l r e J C 5 S X p r r B U / 8 s C 2 g 0 Z C X j 9 X D g G Z b 3 K i t 1 F i v v j s E j h h h r Y 2 K T K W 8 b B Q a h n 5 C A v y h p j h / p l t x O x M i a 3 V o z h x y V 7 o H M C i C U 0 j h h 7 g H m D U c D O q O A t e v 4 o Y 8 T a V q V x Y Q J t B m u 9 4 o 6 Z t f + E V u W A c K U e W N 7 K P o M P 9 N l Y T S 0 y Q J z m b Q C 3 b 4 Y S b j R t 0 D C z 8 r z E b h 5 D f O L A R q Y q 3 H z i V h m d B G g W 1 8 O x B x 1 e W O E v X r V k / d c w V t j e p e M E u e y 2 Q 0 X T T Z H q + p j 0 T m C n y n E 9 i L / o B K K i E 6 1 F c W K q a q b S 2 j J g 7 s V k x m 5 f B c M 7 k K a T T G o g C 7 + C a T p M b t c X X 7 h D e h p t K J x c S g d C w G k Q Q 0 7 n G O J A U l l B 0 j / i D K K b z X D B 9 k 1 y E Q v d N y K V R 3 9 Z y X S D B p v Q 4 Z l t t C N X 2 8 K Q K N G Q z N K g Z J I w M z B s q u S r j o d E d g x W U v 3 g U l a j n i / n W 9 X / L A D 9 y B X C H p Y W g d 8 A P 3 h E m p k K N o g n Q I Q a 9 j y 5 B A + + 5 7 J D q T 3 x I v 1 D 8 8 A 3 g 6 B K I L U y g B B + 2 Q E u 6 p F x T R d 3 + W 1 y U g U P V U v B T 4 w X E v s n R J C N + k 1 b X P 9 y / r g / Z J v k 6 x r s + j k L 9 b E x b a W 0 / K D c b v + k i V S E I x 1 S M h 6 u 7 a i g 3 g 2 E t I U n q 3 z J S E Z W p K B S 4 E C N u A q l 9 Z W J y H P e n q I s G J K y b 1 / W 5 I 9 / H U Q m 2 e s 3 d R 6 L 1 L + q A t r m M C s A J u x X 1 s x K L j A p V W g o B z u a J N g r R j r i n z o C g L 3 4 i M o K N J g 7 Q O X I 2 l B d 7 g p A L i 5 s 2 V R A c y M E R 6 g F F M U 1 k l r 0 o M 4 n W j E v J 4 A G p v p L O U C M N Y q Z c z i P N q X 0 A t K 3 c / 1 6 l j R k b N 0 4 k H 4 h w Q X j 0 H Z y z D P N 0 C 6 M a K y p 1 l w U y T k 3 2 G B u R U d N f j V b X 2 3 V y Y I e p g 5 Z p o Y 1 y e 2 I 1 / q E 8 X 6 C S N c o 4 Y H q C L 0 x 2 q W 6 A H i u Q u M u w j h L Q k a 7 W e W l j 3 O B B e W a 0 w Y Q v g 0 0 Q y R b f 7 s H D 6 + G 3 Q 4 y w d J s K H H i e o s r d e S G 3 j u E M + V S 0 P o w g A / s 8 o r q M e l J r x u c q o m 4 s u 0 B H 2 p g I + b x T G V 3 M s y C P L C r X m S t 3 h u v a I t X B D 1 2 8 S E Y m 9 y S g 3 F S w y O d B k j 3 g n m o 9 Z q 8 k V n Y h m P K S p i N f 1 e h V C 4 s U D 6 8 a 9 x 7 c + y F l Z z v k n 4 s V F 0 N 5 F 0 Y i r / h 6 L Q H K P R f F Z n 4 F h o n p y g / q 2 B T b P Z i 3 Z D o R x k h a 3 k T 6 o 4 I 0 y o K u N x i w B Z Y z 3 P / C D d p A s Q i z q u w Q O B h / s s c 5 Q 8 w P / I a J R E H q 7 Q i X d u 0 T o s 7 x 6 d + A M B g V g t D M W b Z Q S r k k F E 1 V 5 4 v b p Q C C z i e M 4 c U G x z P d x F F k F 8 b g X J h 2 4 U S I x C a x D Z w M e 7 C T X f b T A L Q t U W 1 v X 3 R R o o Q C 8 I t H V W w / j H 8 v y q 0 Q F g C h K K b V G 8 X Q G R H F s k 6 / f X C 0 + / p W b N d c L D P G 2 Z T 9 O P / n u 5 z 6 m / M m + C P 6 / v / z d f / z h V 1 + / / u r 3 P j V 9 / + r t P + 3 r y L 6 2 / K t X 3 3 z / y / f F 5 D d n + r d / e / X H 5 + 9 h f / Y 3 / h 5 2 H 8 E 2 5 8 9 8 f P v 5 E Z / / j R / x V z + 5 z b O d p e C g n Z C 0 / v m T 9 3 1 y G 3 G j t n d R R g r m h / u G t S W / 8 d H q x 0 e t / x G / J 6 4 O j p m D P E I Y n P j R T 5 7 t 8 f 0 n u Z 9 3 9 3 f x P f H q g C Q D B c e a k 4 / F v f N 7 4 j 5 Q h F K J M w q m + k P O + 9 H z r 7 y x w T c + K P 4 c H B / w H f G X v s z 8 o h e j E w l f 8 J Z 1 2 X 5 i g h I A o I U r N d + 6 K U M 5 U C b 3 w j Y e / Z J 3 v 5 G 2 9 7 9 I v u Y B R q v p 1 T 1 5 q X P P B H C M K k P j H b 2 V / r I 3 3 F U f L 3 h b H u k S q O l i W A s R e E o T a Q 0 b o m T F j 6 D z S 1 / k l 9 9 M t r 4 Q G 6 3 z 2 e 1 A T A s 8 6 y L L A z 4 c 8 J K v C 4 g U X M 8 V Z t J W M s B f / l A B R l 9 d 8 J 6 P H s i / 1 G k 5 C a G V + t 7 x A Y X 0 K U h V r q d R n t J R 2 + T t b z H 4 g V 3 g K e X + j q M D o n s j O q r 0 b i b 4 E k a C v o X j q P W + V H p z H Z m N A q O Q V X V 0 h X i f 9 S p L y p 6 V f p e 4 J N i + x Y A 2 8 j V p 9 4 c S n b 5 q r d 7 o R Q S u R 1 p h + h 3 c 1 K Z R i / g S 1 5 9 i z I Z x H a N w a p z J l x Y U N 2 p L i r x D S h B Z F 5 h S K I l r W j A l 4 P b h A C M 0 U t H S W p e a D v v U C 3 a s e U J D 6 i 6 r 4 s B J J q a x F k k p T m N 5 n q n p m P q n y 8 b k 1 W U / p B c m i Q U O e P l u V a q X L X c V K W / R a P C R O b I u d Q H 4 K w z u F g x C o R r J 2 O y o I D F K M x f F x B 6 t Q k N q z c g u T a G Q R K F 6 j 0 R / n 5 3 Q B H C H G J O h g J A U t j C n o 4 e I c q P b V X m + O 4 F K G K E S w l O j q q 1 f + V O r v l c 4 n G F L E / O e i b h X + 0 V 7 H F A v z k U 6 + t W e a A w V E F x i Q D i g U g R x V F Y q V 5 i R k N B n Q c Q X f y K l y Y t O F 8 f f Z C K E F s M y K l L 1 s 7 + r X R j 5 R Q S H o r k L u d p v j E 8 l G H n X 8 P I N S N K R K r C J S A m r 8 G o 9 J T a m 6 U m i 1 s W F 6 s p b K c q G H e 1 l v Q T l O l y 9 M E B 3 4 r E N w + P d K V Q D d 7 9 u 6 7 f y 3 Y Q H D Q p O o 9 R b K g B a 8 + 4 e c N o t v 6 v C u K S t Q y 1 m V d I k 1 D k R x k x k m / U r l t H 4 V X l E c c N 6 I W S S C W 8 i i T 0 b Q 9 1 K n + 2 t h N a P X x Z a n T V 1 h e x 4 h n X 9 K 3 B w k l s Z Q 3 B N J Z G S s r c s d 6 1 E u V y / B g U H b x 5 I x H G O e L C Q C p F 2 R Z Z V q J m c x T l 1 k 7 u / W 4 s j R i Z t R u V / T l 2 x D N m 6 4 V P 8 + r Z G d 7 u 7 z K E S Z 0 J E t o V x c L C l C l Q H g A P D Z m k F t h n r c O 4 v a d O 1 Y P + a t T b u 2 H 0 v R k t a i 5 A H m a k L I b M / d m 7 B a c S 8 n f r y w x r o + u e c s + q x E 5 4 1 a n I n 4 I M S b h w W a O z 1 Q h B b 1 N I 5 D + q 2 T A c p m G p r i k v 9 P 0 Z V 1 1 F Q d / d s x 5 m K w k K U F a D j W w l O T S G o 1 e e e l + N b C c G 1 B Q D w K T L V q u 4 l K J T k D x y n u x A i d O b Q q 8 n 2 i W y V l 2 i F g r W d i / I K j j t N X B F 3 U O / V e f D Z 7 2 C G Y Z x t k o w H 3 F y u I S h h 0 v i l y K S o V G j F l 2 h O x i p X i o U A z t U z Z v J D o x T / 4 l + N A r h s 4 S w m W i W C b g n x / y 6 W V S y T v d Q r C X a 7 7 W G P 1 U 4 V M S J 6 l 0 k F l 6 k L c U L f u a I z V f y R p p R u M o H r P w K u 1 y B b A E h Z h k i 4 k c I 1 c 1 P + o D p H 4 A D B u E U R L O + T C s m u 9 Q j S Z O C h a x z M 1 8 s j X T C h X + 3 6 o M S C c T h a c M w V X U x g P n 6 X I w E D D f Q Z V e k v c O r 3 s M n u 7 D S 3 2 L Z S x l J d Z 6 5 g u C 4 R 7 x L 8 7 l H m c X h H C q D z t I / n U W A y c M h G 2 u h c h J E U 3 D B A n t s T o W P X K r h x b u F L y O W e Z J K E C y b a G 0 w R G 9 Q S U q S U d k 9 A 7 V x O d q P N B u f 2 x P 2 u S 6 g y I z w 2 K K i 6 B h 6 H s G t + 2 a J o e N R V F 0 3 9 Q I E d 6 J D H R W c v 9 / A j Y 7 h Y 9 5 u Z k N r e 1 R 8 t d J u 1 / f L c U j d r Z x a e 1 8 u 4 b h v E t X R L / Y 4 G i o z V 1 l z / Y z y Z u S B w F P q L Q i e F i U y q E 0 Y 9 2 y h R H Y W y R p F L y F X T A M A u f 5 J m r H i D Z I 5 e Y 6 M 2 d x 1 M y V / l U 4 Y + L 7 1 3 x g A g g q r w b S 9 1 M Q R l m U Q K 8 8 f u q W x 7 Q C m L d 5 v b K p 9 g T S 0 g M U M L S x b J U B w F d M m 7 J B Y b 1 a C m 0 o j 3 c N I l s Q V q G + u V J F 1 L q + p q B p / u Z T H R a k N i 7 p 6 H J 6 j 7 8 R 9 D y W E g X H h z J 4 d C 5 a g N t g c 6 P 3 + G n V z U h W d / 6 5 t u Q o H G b k 4 H B m 2 Y w y m z Y 0 + 8 A 1 a y B F x O 1 Q 9 Z 7 o W 3 7 p c W g P J s 3 9 f s w p + 6 p D t H Q q 7 L E b d D P B 1 p 0 5 P P z Q w j H 9 k d M S / Y P W N F r I p t 9 s R p L Z 5 4 0 K U F T o L n I 7 n 3 Q j K D k e M D i z h A k G u V Q J K r 0 6 J q S / d E 2 h Z v K / 9 3 a d 0 W G X L X x S T 6 b m r Q V D e s G 2 o J u f 6 M g E W s 0 t g R A B v k q O y z Y e w o J W c a m p Z M R X X v N k 8 3 M A N h d f Q N S z r r h W 6 K o z u L P o i l r B T i k + B A 3 n k Y s 5 T m 4 m H 8 W k b T d d C p t f r E X C l t d 8 k r 7 5 w S b G c o K a c t d B n M T Q m b d a F S R r + d S l W i X p Q V o g T h r q X 7 H 2 m V K s p D b m m I G k c r 9 o E e 3 + e Y N S l Z v a 7 / + Y 9 n u y q h x k + 1 7 + K V q N I G o 6 1 C V A R n T u Z 6 + n g 4 7 6 l g 4 P p 4 T h q p l B e a X W M C R b D 3 3 D o 3 p / 2 h v x x Q x x W + t v 6 z G H 9 R x X R 9 t j f + 3 X 8 o Z 4 g Y / w u + 7 G q L R 3 5 a b L T A O r o l 1 D I d k y 5 J c H u j K g a j G / z M H U 9 3 q g R f F 6 1 F t i P G 1 p 7 N 1 b L q Q u C j P h q P y t m g / r v Q P W P 5 Z 8 W V j C R s w c k L v y A U X b K e S r P a t V B 7 z 2 O t t 7 5 G h A B i N q g O k i 6 T n L L G d L y T E h P D d D y Q J M k M u M h / / O v h 1 H 7 3 f i v l V e a v h y Z Y A j n G g B Z n L R 7 g h 4 X H v r i E C Y Q j f o a y x f M b B d q 6 5 w k R y s Q v / R I U K g G N / U b Z L i n y P K J W F b U Z b X U a f X u q B k j F q T u c 4 P Y v f 6 H q z y W l r Y s L j q I 4 H v n t h V / O w q B 6 c a Z L R I R J g T S P q K W u 6 w 5 u w T 2 9 k v u M Y A n Q o O n h E d W Q v F 3 + S X W X q I g l I o k / g p Z 3 f h x M S 0 F + 6 e Y a S Z a z z h B Q d 3 c / u 3 g F V z F 4 u c p J 8 Q j Y y j 7 t U F 7 G 2 N z U S i 1 X m s A / X E e 6 Y c 9 c 5 + p H a V z p o z S S V V U m u y U l e e r 3 V t X K F U 1 F N u 4 l B F j V + 1 b Y w Y u + y V a U + 0 0 + p F z h c X / 5 + 2 4 x s B q 9 A L i r v / e q g n v D k G + c j D b s 3 R z A a L o u g Q o k 7 H J m k O 9 r D p V / Z S N I 7 o 0 D 6 l M v n V T c v e M L d i 8 S k P 6 W C v D / f P X v r 3 / 7 g / 7 u P G L Y J 5 O Q / 5 O p w B E O d d r q K L X V e 1 X g e D w K 4 K A 5 I s D 5 5 P u / h / I N G f F Z 2 H 6 W u P 9 h / l Z J 2 A h 7 e s 1 o V 6 q k T 3 7 x + V / U u P 8 u V G D F r K p I H x D b x N N + / C z p v u t v l f T d X I y q 6 n W v 8 I D K 5 9 9 4 4 / T e E I H f j I 8 P E Y K v 4 V P j W 9 1 Q o V o i x E D 1 R C F 6 b z i h H O i M d E R J U I s S s N C D d 3 0 8 H R H u l i e E M a G q N I i p G K g + g 0 o 4 / v g d I y h C K E y g F 0 b u S 1 I c G 7 + Q G C E k N P d M w A 6 a Y l o K Z s V V M G p U r 7 m p z 1 B K 5 L Z h G L L a S g F c H S x 7 N E y N r z t v o O J m G + i m A q Y k i c r 5 0 n 8 E I 8 E A t U q a J R J 4 c c p k 3 Y O I 4 8 R O U y E 3 T L c Z 0 d X R q 2 V n F E J L 5 t B c Q f h 6 y T / a 1 h o j n n 6 V 7 t Y H a S u R G U 1 R k 9 L R W W 6 Y n m 0 Z G a v s d r d h v V 1 S O v H + I F J z l 0 X U t + G w y F W 7 p j 3 V a J R 6 p G r l J v V v 9 x n k A + V q l x B W r f d I C b H 2 e x 1 q u W 5 c V 5 G D I w m W 3 j V O L M K x u v q W + l W d t C P H I 5 2 c N I c D s G 6 D + p A 1 Z q v a w C H A i N V 7 k t X L G a h D V 7 o b h k A 4 C v 9 T u 1 C 1 t G G 2 R H z B d q S l / q Y H p 0 B L k J x U A 0 7 K T A 1 L G o 1 9 q y y s u A L B 9 X w V v w o t J a Q y Z 8 N w P I 0 s P 0 h 4 2 z A O x F 8 k d J M l z G + Y B K c I R 7 C U L v t c d D q f a k 5 S d s R S e 0 x D D q Y Q k g V U w u q U m R a / 6 p 0 D m 8 L e 2 L d h 6 n x E y a m o G z i h t Q m Q i e / 8 u 5 u 1 d / v Z 7 2 w l K W B 9 3 c i w h N z e Q k K S e d w 8 r c 8 n V O 3 x D x X l / m Y A l F 7 5 0 p E 4 p S h H D + 0 + q z C T k B 3 N / J a I m 0 r l r b M u k l I Y N w y p r m i U p P 1 S p 2 C G S C j L S e 4 q p I 3 i M T x V h S 5 o s i 6 G 0 M W W L u + I 9 L 4 G u W H V B G Z u w S S c T S Y 8 0 S n + 0 U v E K 0 S 7 7 9 P L u I 4 6 T u C Z e / P R e S 7 H x K / O u g Q n S k l S h Z I D d K D F y T U E R o a k 3 d 5 F b 1 q w l Y y I s G D a n h u Q C g U 2 p v 1 k l 7 k b f 8 f T f X B A Y C h R N x u u Y / G K A i H n 1 Y e 2 o K B E t p H c P C s 9 t + s b b g i k o 8 d 0 x G r D 5 l x Y V O V 4 t + 4 M c 9 e j l e J F d S I 2 G W T p m Q R Q d V G S e 3 q v s p V 4 r L w S F v c C E N p Y P C r H h G q V I e Z Y D a y S J c z 6 v 3 s p z H C y f t W t 0 j h 6 N c o q U n Q D h P R u v V i Z d 0 8 5 s n V p 9 a u t D B P / B C E d d 1 V 3 f a P t k w d K H 6 a D A z m b M I F g 3 a i w P Y p l g 5 h z 8 g M N s 3 5 G g 8 z O V n a I / A m 1 i 2 Q B m a z M t S q K G 8 Y Y D J h 0 k + A 6 3 Q 6 a m S 1 h t d V S 9 x q m V h P r Z P s w 7 e 6 D c + O A i G I K J l M z B F v y v I I C h A i D e 3 s W 0 H J c h o 3 D z z v U / O 4 W Z L X w S U 1 m C 0 B e y 4 H j 4 f R + P + / I Q N W A j p K I z O w N g 6 1 a Q 4 B U g u C 8 D Z s M w k P v K t Z B m y X C L P l G 4 c r P D b M k r w x J P R 6 s 0 N 8 t k 7 y s y r U h X f p K l H Y E i k Q u y R 2 P x l t k 1 R / B Q c H i o Q 1 j o U r 3 J R s J Z j k P X H k m U 9 Q q q u + h X L R Y i N 5 F X 1 X z v d 8 r D f j d W g C u D Z G m L C 2 N p r v G M T 1 l d f u E m 5 g c D x S P 6 I N R f T 8 L r q 2 Q 5 7 n 3 d 7 s 4 O 8 C W A s n t S 0 B 0 s d 7 g T w e G + P V X 8 g 9 I 6 J m V n G 5 8 3 m w 9 U + q 2 n + T Y f c J G x A o 9 Y e q H E G U P T R Y g U U 4 S f m B u G 6 g U B x 1 h h W d 2 y 1 F j r m Z X r n D Q r N o E R R z X A W r g 1 B g A R b U 0 2 A U 1 v d J a G r D R b t e S 8 J z g + g d l 6 C Q I x 8 X G F 6 F c i 5 8 n 0 4 I j S y u W L N Z U C s h + d V D E G S t 4 l G u y a y k N h K D E Y A d Y y U e E 6 u x h y 7 S H U o m c W Z t B Q h f I V d 1 i N X 1 j M M n H 5 L l 1 t h x l D 5 W x i C s c E A u Q K S I B 3 h n p Y I o X i S m U l B e I o s K l X o 1 / O 6 5 A s g L E c i V r C a c b 1 g f j E i T h J i d c j F I 1 + C k C I e n 7 5 5 7 p J 6 m K L C F N a L 7 c Q 1 m 3 M w C w i N q W 1 j 3 5 r h 6 k c U C H h k m 0 U j C 4 t j x v l D W M Q u 2 K m x y h m B Z u w w 9 r l K o Q k F 1 Z g x 8 e m k T t d y x P T + K + h s J Y d u p n s a p S V V I m N R Y G 1 0 / U Z 9 r a H J u o q s + D s P U X Z D A I J q a C B g F 8 V Z S 1 N o p n f M 1 i 1 p q s j p Z r Z z C s h A d s k A j l o a J X v 6 6 Z e t X Q C d X O y m 2 2 / G g k e W N p z 3 8 3 D K d w b s 4 b h j 8 P Q 0 j A n 1 V R + i l a D d N f s f p u q T r m r c r h c o Q m s G + 3 8 I i v N V H 7 d o i 2 i 6 r 6 8 c I J g Z n P 9 H P 3 r V u Z 4 w n A + E X v 2 Q h c y 4 f H 2 p o 2 5 Z j I Y 8 3 W L j 2 + C 7 X F 6 P X l a e I O p f Y A L a T D h D + Q t C S F h / n p J u u e p G O U 8 s g M 7 p Y 2 m e T Q h 0 w K s R C i Z 9 b N r S c l 2 H F 4 A J O p 7 K k E G F J Y X s M C J 8 m A w M 6 P 5 0 G y G a H T 8 T A U 5 7 0 L a r 0 S K q m Q Q 7 t E t r U l f o G K 8 m J 9 3 4 6 A O L I f J j M p J V q b A G U P j g Q r K H h 7 Z P y H 1 d I v J 8 B a 8 x r N V u F l f D m v I + g r W K 2 M g b C d / n I P b i Z 2 I r h Y P K P e F 3 y U L 6 K T x 8 N 0 S N w w j K u 3 M T i u s 9 N 1 a L a q M M N 4 K W v 2 N z 1 E 2 9 I 7 n L u t e 0 5 O y y 5 R + d R n G x s O O c x Q D b u o Y y u s N g z h 9 O / B b 7 8 4 j 0 S S E k 1 F d T z j R L 4 + + y H d V d c I m K I 4 x 8 W k E B f u c p c 5 m Q a c B G Q s U i 3 Q s L Q 5 x a I j k A e d R g 9 F + y C u I + 0 1 J R 9 F N E w p z B v t X f I u / j a s 5 n V 3 7 n d T w 6 i y I M G y h f H 5 w y H v 9 w j Z i D w e w s U M 4 0 7 2 l B L o + G D G z A a B K s 3 A u a f E h Y t c S A o 2 W A i H W H z i Z O I R 4 9 L X g + A l I B q f 2 k w m U 1 N k q Y 4 U 1 F R j w T O J G z Z t G J e v S d x x E 7 E b R b N I q E y q A m u Z w 9 S 9 O w 3 o Y N j d Q k B w o l y 9 D o x x d g I 8 P V q N q n Q z R D x u r n v T y o m E 8 l v / G A Y L D r 2 5 1 o Z V 5 6 X b A T / L b b b a G q K i d K U / d o 1 Y / x 6 h d T r G r m q J u g A 5 C Z A D s u W 4 q 6 A u 2 S h 1 E 7 r b Z K f J Z B 2 d x P v o q k M Y / S s d p v r j H N I / E + S E b G 5 F k J + n u S J h 6 6 y 4 t / O L d r O V G h h C R 9 L Z 3 m 2 L G s l + 3 z o F u O 5 U B 1 B i z G 3 l Z W 7 U c c p y E i M 7 9 C / k k I Y J b O W E 8 B A P J d a G y Q i I g s w j 4 4 v a h r F j 7 S o k h V C M P T V M D x B 0 o 8 a d c M 5 x F E A h z s s C t 2 t y q 0 K 6 c 4 F R Q N c 7 9 d y F 2 3 f Z p a p i z g H j 0 t z Z g h N 6 x c B s n C + A A Q G o 7 0 G M A I z S c v h 1 T r d T r i C Y a k o 5 f e H Y 2 v Y 6 V 5 U B O w j D Z h P I n C O I 5 L V K g Q 3 r L s Z + E e z G N 7 X R Q D p A F 3 6 O R / G y Y U k y 0 o F B j m 8 u q S M O o / r 6 g d M Z s N X 8 B 7 n i R A / G O Z o M f t X a 2 9 v 2 H G K Q W z X k r G C f N f t Z w 9 T W A I F 6 I E L Y d z u I P v B l t T x A i q Y H 7 d I B y l j m U M R v B 9 0 v r g R T E M n q A z b A y T s w a s L + C T b 1 o L V d I B F a e 3 G M V j o V u 6 l D I D 4 X L g z Y R 0 n t C c E c y t c c 6 / 5 p k I h h b W V 8 J 1 r N 1 P 7 T r S k R o e A M i W q v P 7 7 9 Z I W y L w v i e N B m i U p / t E h M N b C n V b 7 w g N s L b X 6 k 4 d c w 5 1 + x E 2 g T c n B E R 4 A n p w 8 w C q R E e B q G g R 5 k i 5 i H I k 9 n Q C T h q J z c b c O G S b 7 M w N 9 B L C u 1 U Y 6 t p Y 2 2 i G 8 X x 9 q C V H g N h X b L 1 G G p E h 6 l h U F m l Q F u G A g T g / B c z D m J D d P Y E F r Q A D + 5 h / Y m l b j i w i D / D k H k J 3 5 h c J B a L P V Q 2 T H t S t H H / c V f s z G G a 0 X C O J J V L N u C 0 + s G V N e w 8 L o Z B N z A u 7 y t e w B b W 7 2 t L s N w f 8 4 0 m V 8 d A k C S S 7 N R i s H y A b T E b G q o X r z g J R H C r k K U E L a 2 q k m W 9 E T G v H f W L T 4 o o / L 1 C Z s B 5 e y m f r N g / A V t b g v A C y P p F q t w c x + A h 3 B T S / B w N E R p F c 4 0 i 6 K Q 6 3 I m J 2 y Y 8 A d u s U E e 6 U Z D 6 G x t v X p b I 9 F 8 y 1 U W l c G r H Z F K q e i G C U l g 1 D W u L i H 0 N w p H 7 G p V 2 t e I X e 8 5 + R E w d i Y V t Y o h e g S g 5 + H O E 8 Y 1 F b T 2 f c w q M + X 7 q G S 1 L 2 g F G 7 I E M N o o 1 Q I 9 s c Q t s j K t W Q O n l L s q o T t O V I 9 8 5 X l V s S 0 r T O e c n K e u J + X y H k l N s z s J n s d s M r a Q F A V y d / 7 Z d s N g Q P U h y U K A N B k g K n a Q C J n D 3 B u l o M 8 P 6 F D F k W E q s j z Z 7 E Q 8 9 p j 9 O U D X w l x l r D B u F H 9 P 6 v V E O K w c 3 m S M r b B s 8 T E D w / 5 M g t + w 3 i v C Z r v n V J v L b D i X v d B S L w l t A 1 0 B E 2 K A G W x W + D r k f p H X I z o K 3 X N b K Q m o C y h l r T G Z T K r f l 4 f K 3 U G f L F l Z I 6 J 1 j o 0 0 D A C V j r E 8 8 E J q 2 G E 6 Y s 5 Y i s K n F 8 Q 8 m H n q 2 n M W 4 B y q y W N 7 1 T Q Y q u 5 p t u 6 r K J p Q G m T 2 t D V x w F 9 A r e p B g D e K d x b U s r R l z m H d R H X k 8 V 0 A N k x G z + G o P 6 g 4 c J 1 x m A x d 9 C c M J d 8 2 V 6 + Q R h K k r 2 r 0 1 g X i H F I q W h 4 f H P i R O i q 9 w g O 8 d n T D T E Z e q T 2 a b R t W J k N J y h v 2 u o p R + W R P s C S L L r X X Y F U 2 Q a 5 V S R 7 d Q x M e g B z F w l G O 9 0 F 6 g S P a 5 B V R s f S J / n n L 0 5 m Z V Z Y N g 1 K c p D 2 S q q T C A B 2 U M O x 3 1 T A I r f / a 2 i A a D y U C e Y D / 2 T A M A O z J u 3 6 4 o l e Q E D d h a u Q E n 9 o w Z S i y B s M t R Y 1 s N o s y P 6 H S 8 j C m M Y A Q l M l T m / z 7 q 8 3 s t M / L g F H G Q R t 7 K I m 7 K t 0 v 9 3 m y z O t R e + m l a 0 o 2 t W s 2 j C R p O 3 T O F 3 0 y L E d w 9 u K f W t N J N 1 s u D 1 v V N b i 2 J n t J O 3 U T 5 s O 2 w z N F Q m y T i j Q c y m 8 l 4 X R G t B L a V E N s r t o K v B S k A 6 T c Q 5 4 Q O 2 k n v J k / F J 5 I v f B B f N I d 5 L y G y c Z p V + B V 6 I n t D X O i H A O 7 T y x t A 7 r G 8 g x b u P n R L b u N Y r T w y 0 / U e i M 6 n s l g i e f K D Y X n P V O + Z 2 F z l 4 a b T G q n K 5 t G 4 u H Y j 6 U B z a r N m l 8 j C h R B d a + Q q 2 P A 4 k F C S E i F 4 t F 5 4 a 1 M f H Z / Y f e 8 h V 6 j F N M u g j l q x p Z V Y n R 9 2 l b I O x G C l w y z Y S h M w o G 0 7 4 p G J B I + x q I S u O y s 3 O n u Y G / L K b D U m v 6 7 Y a V Y M Y 2 X 4 L 2 z h Y Y F m O 5 a c A C 2 B 4 6 A C f Z V Y M Y 1 F x 3 R 2 Q l H 6 g f r j y o n f v o j q x i 5 Q d 5 G j j U Q v j j c 1 i X F 1 M 7 C o p z x I w L Y j s j D q z u T c r p p 9 u J o E o u U w p C b z R 4 t 3 W U k e D y 2 b 4 d K D t v D Z h K m d k r s u 7 f n M I T 4 b r M t O m P U 1 S b w a 7 P l y N Y P I a g / b Q E p c J h M K x K h 3 N J r n i I 6 5 y q o c F s o p 4 B y u E E b 6 q 7 m Z h O L c K P 9 j 9 z y k O 6 l K s S j x s J x o 6 w o l U f R j p k V 6 t K U x N y 6 r E p t t o K R D e Q j i x K 1 E k R L E 1 U K 6 M o B i W z A j S O n 1 v I m h 4 A P G F T 9 g v x B M b 7 T s b e w 1 E + q E 7 Z U X c f N k k u 4 G V 5 u b k C y m j 3 C X B P A w B S W j S r L E A P V O z Z x L q u R E n O B T J h + w F f O D u F T q Z y x 8 L x n p h B X F 4 q A m 6 2 6 u 8 W i f L u U Z l i 9 O O S i R I B m b m k y j t S T c 3 b m p + 9 X 0 6 o 5 g E a K g D d k s 4 a Y 8 E t d 3 k y b X r 6 r k N d v c X J + N y q 3 b + m Z D C m 2 D E f V E S w T Y P T Q 1 O + e b b E 2 i I F 6 2 4 Z Y u W E Q b e v C Q S T b Z u M I 5 C W h A 3 X 4 9 9 i o C e F + w h 5 M W E Q x F c T k c V 0 M l J m X p Z S t F t z V l O h h s 4 W / z o R / 0 t 5 R 8 V z S f m K j z I Z B S 2 c N Y z e M T Y k F 4 x 3 / + I u I E i 5 s a x O C t 2 G U a k l U z k M D A s L N x i D O C j i 5 d h 6 o 1 e 3 k k w V A r 3 E 4 t g 1 T f 7 s z m X x j x R t F v q k h w m P 4 6 b 6 3 k 7 x d Q Q 5 8 U Z 3 F X p P V 3 4 K H / B b w 3 G R 2 I N t F e Z c I 7 K C b g j F 6 H l N B 3 z C 5 w k J S / P D w H Q K z I 3 i u A I b S a M D Z w 0 Y p E m A L z 1 m / w / G y N 4 5 a H l L e H Y X h 9 1 A g n V 4 S 3 U a n K Q h d o O B I V 1 n W P w Q 9 t E 5 F k X q y n R p m T V H D S p Y H O 8 c O e 9 s V A R e p u V u d Q I E H t l J 6 H d q 2 Y J i d c k t o s f I + A U e 8 A 1 K g i F 3 e M I U Z d t A O o q 7 N x k G U O C m Z a C p b b D Y y u n Q a / Z Q K t 7 Y + b w a a u i u J M R y p h u Z I F w w Q g K t D z I Y h o q m Q w w + c 4 M 3 m n K U j j E e h 0 D M R i i T 5 f E h + m O j H i 4 F R R E u 9 5 b 8 a p u x l V X E h l h G / 7 a B M 3 v 0 D 8 k 6 y R c M Q s V 4 E g B e J 7 A / y p 1 K Q k 8 u O T n m H I J i t G w x E U E 4 V o S 2 I q 0 R v x u W b Z k N I M M s + Y Y G X 4 h 5 t g L + k u 0 A M I L h n O s k 8 h t d W x E i I G + Y J / g U E l w 2 T q 9 m u V X B m b A a y r 6 X n f G A U 8 R E / T m d q G K c U K I B C p K L f 3 / u u v M J h a O y 9 l o P O d S N A c e X o x n T 3 U H 4 v U H J K Y N Z G k d b 6 U B w B B R T 0 G y W 7 1 H i W v a S r T W b n d f I A i p N H y j d M f Z g y q P Y S M Y G 4 1 p P s g n d x L Z X v + i K l q b 5 z m Q s h 1 u 0 A w l e q a e n X 3 7 j U j W d X c z k E L R Y O 2 z D 0 p 8 / J p T p g e O s Y s I T z Q 2 B 4 A C z e M D T G O S b z 0 M g g f G u T P 5 k c s b Y I E z Q b w C 6 6 p W / T S x 4 3 z I J t L F f g N w 1 T 2 Q A Q x 8 L P 7 e F m i 2 L h y w n k 4 H j D V J u m 5 m C y q E z X b N N Z / X I / g I S G 1 V C x 5 0 A S k B 2 r Q x Y h I N J d r 2 4 I q M L m u p Q S u 2 C Q W V c B H c z I 5 1 G S L p X 0 r m V V S 5 d M L E P J 5 p k O s R s d 6 R + e M z Q S 5 X I r r 8 J R t I u O z D R b r E V 8 C r t 2 I G n g U 1 3 L Y Z U V 7 U x Q 9 w t + C R j 5 2 y C p y 6 G w p o w F F R Z U h a X f N A z c T S K 3 M D 9 R d O B E 4 t Q Z t j I W x M m T l J z L r g O 4 Q h M H M j X G i X l t A + g b Z 7 M u 3 I 4 F e q j Z 5 H K h A X c c + + i f I g H L h b m R 0 F l N 1 6 q 2 X I C t + k N e d g S d M v N U t 9 t s + 0 x d q n S X z 2 S N C Z e 9 U q d R w U 3 Q 3 x M u e W f 5 n B k r y B + J Q 3 h S M w V 0 F W Y 1 O a f V a Y n d W E j 2 v Y d G 5 6 v w 4 b C g 3 z A + O Q a b + i A 5 b 2 3 S h B m 5 r j j L c 0 O n q k 3 U m u K 4 G 0 d p U Q 5 Z 5 Y a + + 7 9 G Q Y B d A Y E W U v A o c x W e Y 4 d Q s s m x L A 8 B T s 1 e 6 g P j e y S E V a i I Y 2 g 8 Y T s N k Y c 6 A O E o E m 4 D J Q l H Z 6 b a B B 6 a v M m f l s 2 d w + Y q t 9 B X c A m + n A t p 7 n E q C d H a R d 9 z E C D J V J H C Y Z L w S m Z Y b Z T D W z w J D 3 W B f w G w 5 Z q m g t 7 J a b 3 c 4 F e n 3 b O F o i g 1 E o m w q 4 Z x Y y 5 H F Z M 2 d A N u k + i I C o M j o 3 V J e f y s d 7 c E n B s s p c z R H W e 6 2 j q l y M 4 b t i v k X b D h R Y / w R E B z N H S Q M 4 O m 3 b A B O a p q q b C s / 9 g C 8 D N T r 8 A B X F t A h 6 R Q K F q / T b q Z L G / T X U y y b p R o B c m G K S l k R v D S 0 2 Z b w 8 Q v T h D 9 d e q G E X 9 k A x S k F + 8 e / I / W E N 0 U y S r p 5 2 E y E s 9 I s t 1 t d n N q W P U K j X i a P W J q p s d j d D g Z 5 9 Q r 1 u r O l P 2 Q q 9 P R / a E 6 Q O J 2 z A T 2 U / J S H w C D K o I 7 7 N q d A i v y L s K 6 J 6 1 G a A e c p z B O C U g 1 2 2 x d 0 R C M 1 e / V O e e Q a f D Q R D O A M t E w y V H O k z H 8 J h A 5 h w Q K q X R c G Y Q 3 D O m B y + Y J w H r z 4 W a T W A n m k l i C U s O C U t 7 J v 8 U G d r B h n Y z 6 R 5 C B i s 6 K A B B t V i j m N R K 4 Y V h U 0 i Y i I 7 2 U M i R c Q V C 4 o p 1 2 P w 2 X M l n 7 I d L i V 8 r b 0 B 0 3 K z 2 U 4 T P x L a 0 r A s J l u b d R m D q k p e t I i C j F B g l 2 i b y 2 P + 6 Y r 0 l 3 b F v R x 4 0 Q 6 Q O O S g a Z n N y D G n R S F d Y S G p S I r y 1 r p 3 P O 3 i W S 4 a 2 H A Q m 6 d S T M E R w v X d W f J i t + d F V M F g W w i Q r p d J a H R 4 p t f o 0 l 4 T 8 7 d m U T T K t h E f B x k 9 s B S H d C F S S K r W a D H N 1 g 2 Z 2 B X g D a s L Y l B L Q E c K a M p h C R 8 y i 4 N V 6 j c D e s d I z E R V v T f w q b 2 n f d E D A V R D H M T k W L i O 9 H 4 L N h d Z R t x A 1 P 8 Q M r N g w s l 9 P 0 B H p H 1 z C P 5 x 1 c N g 5 U e b h h q i X Z C H b I L N E Y D F u X o v Z D T R r M Z Y W L m C N J V u b W c e y h t h y Z C v 5 A 8 7 N B K M C W y K 1 1 s + N r I Q s U s 8 L U W I z n s b Z u R y j D m Q S Z a 1 i V r R K o W x Z S y R X T C E D p z I q l s I R o J 6 / 2 6 j X h w o W R b j Z p G l X x e 9 Y e d 6 r N R V I B Y P z N s K u 6 q 3 p Y d I y W B N A w W 1 C 9 1 8 f t 2 l p H 6 m j 7 m U I M J f H j R i n k l C g w h R H G v 4 8 q O D q e i h H d V P K 4 o h E g O j p W m m 1 7 V R s R k K + E x w U L b Q 3 h S c E W o g 9 G E R B H 0 X k p Z r t H K j 2 k X I e A y b j A c C v j g e p o u 4 c K W 5 k j r g U a 1 Y P O S x u S S H o D u 9 f r 2 z A A m e o c e x N E 4 K L Z C t s u 6 1 m z l f R Q l B 3 L t U 2 V b 7 L A D U N j x G u k R Q e p h z r y H b H F J i 4 M d O O 2 d U F 4 V e / A N B t 4 5 F c S r 8 r E K Q 8 m w Q g m q V 6 Q Q i t p N q x 2 n S T K F n X b x 3 b w 2 F o G q A h p e f g n e c p e X c L C M v j K z A t z o q 9 C 0 k k s l o E Y L 5 W F u J I S 8 2 E Q c k 5 c R 0 t Q M i 3 k 4 e O K J Z u 1 d e g 5 8 3 Z P T b T 3 4 I o g r l A b T j K u X n W u G w Q T P Y z H t 7 G t n 9 a C j b K 0 G t b 0 G 9 X 1 C E I s Z S R 5 6 D E M c o v R S O l Y m F q 5 u x B O w M 8 A + 2 M U F i Y i 4 o 9 T D I y q n a 5 e s / E h D H / l j t m 6 1 g u k u S f C q 2 s i k r G e D S v q A J g c J 3 2 d C 9 F j m i m V g 5 j T I 7 v 1 4 H A t h H U e i q S K n 2 / w Z e i P Q m w Y W B P o b g R A 0 g d H R 4 3 l 1 X a o N J j F E M Y o n H 1 6 A p 3 q 7 B q c A B 1 D H a D J 0 K 4 Y t G q H Q A P A 7 8 x p N P i j 8 0 x I N I o K k 0 u 5 3 I e m w 8 5 y A U / P 3 O l y f j N 6 I n 3 Q G Q i X T N Z 3 G h 9 8 H 4 s B f R U d n g o 4 J D m 2 l n f K Z F L m g z o J D L 8 i w N h / 7 1 / 2 e i f y 7 7 m K O Q Y 9 7 G M 1 v 8 J W o D p c z j O 4 E k N y O 4 t + M A o O p G a s f k 1 6 a R g U c k 4 1 L 9 Q B j 7 p R 2 A f f H g M G c g 5 o m X o v y m 3 T f 1 2 J b + n o s m H i b g x L v L K y i S u / N R O m j D C I M C Z C U r U S q b w 1 C W 5 L E d W S s Y + Z L S U n 3 x N o N u o V Z a P 4 P u + R 9 U T s w 9 U q j 2 U m 5 5 v W 0 i e X + Q Z p w u n F T B 9 y 6 Y o H y 0 p / p P g m C 1 S 8 K J b F 9 f d z J d W j D r A D C N y r 4 6 z H n 9 D O y t 6 5 R r d d T Q 9 c 6 a x e T 4 S X c X C A j K 4 L w A a F 5 W X N 2 k a i / 4 l 9 K n j p F 6 I m 9 W f s p V E p L m J V E + z H T 8 o n P s Z N E g 8 c 9 y F G 1 l I t g i S H h 7 3 E N z K K c e B f T I Q E E 1 S F g 8 W 3 g 0 + f / I t u X e q X M U E 3 R R 7 s K w G 7 + 5 U c l M L V L 0 J 7 K V J P L c 7 U V D K 7 e 4 a 8 J H d C W b l P t 1 f q 2 P B W f r E H g s R R V j k m v t J H 4 y r H 1 O Q y k H Q + d d + 2 1 K f i w 9 n r m H k 3 P E s I D V 6 e t H D s l 7 1 b F c K T y f r + H E j E i A C R h A 3 j W 5 U W W c j T F z X h P H e o I z M B M j I D z O b 2 w l + x h 4 c l h v Q N U K H o 1 7 r J b x d X i D E 1 g 1 b 8 Y A x 9 i i 9 P o + h w v K j w B Y a G c B S j 4 O Z M 5 u F X t i H V 8 z 0 J b i y V W b t S F p B S C L 1 z i J o C U S H N U q W M 2 V O X G o 1 0 d l F y V Y y h V S f C m n f H f D c X 7 m F U s i I D 9 x f N m d j k N a v 8 C B p u F L + z V O V Q / Q 0 u U 3 s l i U 4 9 K h z T u b J V V x x l A A o J S 2 H 2 E k v 9 7 K r A u B B H 3 a i 1 z D 1 A D R l j L 6 P F B + g j s q 5 Q H + H F Y m G 5 8 6 r T g G s 5 T I c j f G v W + f G Z C 3 d i U z 4 a 2 8 R 6 J h g Z p G 7 o u p I I 7 o k y H G 9 b I 5 Z P e s X Z x Q i u R v d K J E o s 2 y g y h 3 w o 4 W F C E M 7 / p T P F H e W R O h c b R U 4 E s F w Z D k L y U g H E m 4 0 d y D k p 3 O A j j N P R i U O D L L 4 k g Z B M d d 1 U I a g 8 Q g x C Y i 2 r U b B T m k j q e r 4 a E 0 e B O z i z Z N x c o d u c t p R / S 3 e I H k 1 K b E O + N K L 8 W f + J p z h w N Z P n 4 W i i U B K D U 7 E y o x h e B h y I z 7 S N 6 t Z K F l Z c S + g M D 6 / q E Y T f E g e A b l Q a g u g t / f J r o x S g w B V J l 2 o 6 6 t Y F H 4 1 a Y 5 + s p R x B k Q G U D o 3 / R N Q 3 R u g g C Q w h e n G w G A S z W 1 a h z 5 t u J k p P 5 K L 0 V Q e C H l D L F s m R I 0 T Q u k D C 1 l z N L 1 5 r S d a n Q r y V v H F v z 7 w n U r C 7 O T E R N O x u L p Z c 6 F w W 4 J s q n e o I x p r L + C + / J K G n 2 1 R p b u 0 i W E L k D W O e 8 D 3 d q s s z 3 S N R g O Z + d c t V T d B B 1 U e A N g j Q 9 d D 4 J 5 R s T A W k e f W g 1 C V 9 1 q T n A V R q o L h m 0 D 3 P U 9 i q m 0 K 8 d 2 e z q R T G h a 3 y J T D y a O W d E 0 b Y e F P u T g y o N 4 R d M 6 i T 2 C j V q a m Z m J C Q z / B U U o h U I p 9 A y O U 5 + w x q O A q X 5 w S g J p 6 + i f o Y C u F n O w S 3 M W t d N C k E a s V H 7 D c E x F 2 W d h g f B K N 9 6 b 2 M C P 8 A l N j X z x G t Q G m G Q N r N 3 y q 6 2 s J 5 o 4 f + r R C T j t c s j l g J C f W N b F i + x w 0 s f T c r P I y X h j P g m C O L U 2 a 2 V F 8 R Q S S 6 U l Y f o C v j i w l 1 i j V w N R I I p U 0 Z U a A i G L w 6 Y n b H r M r D 7 S S U r v c 1 C g h M 7 x e y s u v w 3 a r 6 V Y Q I 4 H f J C r G T C 2 W S k l c 7 n t n 5 f W D H C n J F c 4 k L k Y R v y R x 0 h l u V L K B h J G j S e f q g R B c U 0 n f t 1 x q X m h K / k X U 1 P O G T k z U q h Z 7 / d x 3 d Q e 9 o q l 1 i f A m w Z S a O A T 5 i h / K 6 l H m r 0 i K q i 1 e j 3 j a N S h 2 l h C b r I + H n M p 1 N P 0 v 3 k M K a i 2 P l p S w i E u 8 A M b n u 3 7 M g A 0 p h E K Z I T d n N X B f P Y A R t r r r j p Y p f a R x i B f j Y P H 5 x 1 x + 5 e r J K / D v G 3 e d y h U 6 k R y A m w y + e O R k y 6 X K p X d t Z c y W z I H l Y p + R 0 j o V 7 I w 7 2 E 9 O l J y X T d Z l F 7 k U 9 p P t Z n q O h 1 h w Z K F u / U c k K n L r b 1 b V R Z t T u e E i / r n m Q f P t y q h s n g I 6 a h V w z 1 / M e / d B R 8 z 4 t f 0 a V 8 n o v Q L q u U X 2 q t m g N a U Q 0 9 i 2 b G p V I i b 8 Z w 1 F N t 2 i V N O u x x M D i 1 V y B k g x P Q Z x o A R E b 5 Q Y A J q O A d h h 9 U V c k s 4 S p 8 Y e w Z P a C 9 + B A I H K b S u 1 S G X d O v S o R m e 7 m c r Z Q 0 2 H j j X w Q f + C D S m f o r 0 b Y B R u 4 p Y q 0 5 H p Z d m Z U 6 U N B x 0 S K m 0 f o Q 1 7 m s X p c T C z j f 5 w w a m a x Z r T c P Z E 0 w 4 g O u s r b H i 1 c n K O J K R 1 Y 9 Q a h F L W y 5 H y Z k + N I Q t z L m f J y l H l N H S U / l 7 B q 6 d c S G w U C c S F o a 1 m 1 B W 4 u E i B T C w x a 2 1 M C s 5 I v s l n 9 p T W z Q R w A p K D U z l D l L H B j E 0 b E u D D h Q Y Q 2 X H + p k Y V r e P a X k 7 B 6 Q n k n C z d V Q Z s L L y g G R D I W w L s Q o 3 Q K D 3 M L k / z S I H p 7 P R 6 s J S h m U v M 5 1 e A u E G S a j Q J B 7 K 4 A F 8 S U L U J y t C C y j M I L g w u N S L t c B z h Q x e w u t 7 J d v R a p / o A Z b X G w d b L q n X W G Y r G d J e r w 0 o O 3 + r 7 L O 0 z J C c z V 3 Q F X f 1 J x a z h U P a m S a l K X y C w b i R L g I R e A R w 5 k u 7 N D s d g V q h R s x s 9 r n C o I w R S V Z 4 6 7 u T A O N V b / c Y b 6 P T y w f h h p X U n S d a T l n q R o W Y r h b d P V S g Z B J 3 l + J L D m w o y K H E r M Y q 7 V Z y 5 5 h + z F t Q v q U G d P B A k i r g s 6 c o 2 5 a E P K u t I 0 R i A + b p Q U C F 6 Q D a V K f y 0 A o l c I + 5 0 Q 3 M l v r m 7 j V x O Q 1 v k m V O q J 2 H 6 8 U A Z b D 1 u 2 q p x x j j I g d D I X q 3 Z C G i 4 y o k P Y X B x T Y L C l D E R w h i S 9 s 8 f p 3 H x V W T 4 + Y l U C q j V b G G i f 2 i N P N T s Y 4 b X Y k b m U b 7 s q B u O 8 U 4 G k c 0 W i Q z d H K t n h 8 q 2 + e p w X s a o 8 K B b V Q K z q T x J c 6 b l g 5 C A O p M D H a 7 h J P s H r g Q h i 4 I m 2 s F H F t e L E 4 p M Z u O q E F I d q C Z q P S 4 w A S 1 s g p y M y w 8 w n G R J r 8 l O U k r K q E t t c V V 9 V q n 5 P / f z E K q W N T o d t 2 + l G s T 1 k D G i V o j 9 5 g q Q q f R 6 u i j L d v f 3 i 0 D E 6 x + z 2 l Y T / Z N W p m d A N U O 4 1 l k 0 l Q t U A q f 8 Q 4 b 9 4 o K k d X 5 K J V Q F k o + K I z C W l + y d M 9 g m K G m U 2 W + T g d r p R n F C v C D c t H D 9 / i t z E o T t 5 k S d O N 6 q y t E t i y v N 6 w + C p i 0 z V d u J W n N 4 T 2 V D U V K q A 9 s + e S C b C U 0 Q x h P O Q H W / 1 o B 4 c i I z x q Q R J + b 0 I B x q r e 6 x Y k p U k 6 z u I 2 Z d 9 J Q 7 Y I K D 8 t m i K Q W 7 l 0 V O A I d O A 9 p d 9 t 4 5 C g o r j + 8 L f D m 9 J G R m C s D H 8 6 W N T M g 8 T w T t z i 7 F Z Q L p d N 7 + + g L r g h d / l U 5 x w I P U 5 / 1 S m K D d b e c q h A K 6 8 i N a + + H u B g O D / l X c H P Z o d S d X H v w 4 s B t s y g p F l e T H A l g U C I b G x j K c B S + O Z k d s g P j 6 / / 4 l b g E e 2 u 0 p s Q M z 7 Y r u r 8 8 m b G R l x 4 s S J v E / J m Y I D t h U F z c U z g U j m B f X Y q U K 0 B O I H C f y x m 4 1 C N O O + E B l F r O x x U r A M x 5 I A 4 x C N G q e E k w z t r m I y k 6 D A J s W b n I E m v Q x i O h v i j x X U c M B m l B j G A d 4 f / 6 Z G 2 J Q D I Q B G I U k / / q 2 P l l A i 5 T 5 8 z f q O J S l F 4 / d Y r c W S i U W O T I G t d Y B C 9 V I 1 a l 5 r u 7 4 I 4 P r 0 l d 9 s a f E y U x V G o A u Y h k e C o d J Y 3 L v O Q Q m U 3 o W N f G f h M B x F z B J R f n y T O 1 h C N w T U Z y A g Y g v / 4 P e Z o l h R T P g L 4 Y K D v / b L Q G E Q d P O w 0 F v u u q L M f 0 k H X Y O A A u s K 4 W r Y L w q N l 6 R X L z j Q U W t z H N b J z T S V 4 a 6 1 F i p w I r m i L a i c e Q s N I i 1 x D f Z x J x u 0 + J q L P / E l q v H B S k o n K Q S Z a V 6 G w 9 a o T D B J D u 0 q r 1 o 0 C m T f M e + j / 4 q 7 t L 2 a D b s y p n x x o I 4 W D X Y v U R o 8 P 1 M / m Y X b 1 q B R M d X Q g 6 e 7 O 2 h r d w S 8 X R b 3 6 S o v w 6 r y m L q R 4 l z d s b n 0 c u t N 4 U b 3 F b a Q U F x j R n E 3 x 3 w P 7 D 0 b p 1 u 9 0 l U U h o k A w N W q U Z 5 w / t / l A l g q F w I O l h U p X S p D u z l j N 9 J 2 A F a E r 5 g f j 9 v C j I p m s y o h S D J Z c t e u X S s Q J F D 9 r B / z w v X Z k A D T n c s r x L X g q i M 1 N 3 O D 1 3 4 d M d S s G 9 8 N E 7 O Z / k z R K 7 n L e 2 3 1 t d + T r F P p J G F 7 z Y 7 J z S r s 2 k 0 2 p A o V d V a V z + n Y c w O Q 4 v 8 f Q K k b p U K I Q U t L o 8 c h N I f E D M R I l r 4 8 R J p U C n V 7 T O h 3 G 6 t 6 0 0 m w F Q / u 1 G f 9 a u 9 u l q A R R A k P h W Y 8 U S 0 D X X s F b c Y 3 i 1 5 4 t 0 f d I + q F S P w t c J B T w T B H z x K h c D 6 I w P B 9 C 0 O D 0 z U V j Z a o U j y n n k K P F E A c Q K R L A i l w J u d L B A F A W E q z w V 9 O D N t U w u i I Y d 2 z N L Z N 2 Q I 8 2 D C 6 I p 4 D c i B z V 0 e Q y z I + / G G Q 6 q 9 O S T Z K 2 a k E v H s v 4 o f 3 c E L Y K b X 6 + E b J S f y t y x j x M J N 1 z Z 8 2 i T j x V r J C o 0 h Y 6 K 8 q l a O G 6 q / + M v T X f b M 6 a b Y a Q 1 m m X v i J L 2 l f f T L 1 n e B H E h o O O J N U q O k x W v n 1 v N I M 2 0 o C A i i Y U l 9 p x 4 + R 4 r T M + p y o H t 2 N 4 8 T e 0 8 v a J c v j z q u H q O 4 1 s 6 q J n B J n j z + d I G J Y V N b J 1 a P u C r J h q C b m V I m v 0 s t / o o q O m P P k M 1 0 a 0 a r C s J R D / F C 5 e U / U y j J G H p A 4 u x J v q t p K f E J V h F + s w L I 8 l V J y f q 2 U g p c F o k k y t A n B W u B j l M m 6 y l a d 0 h t D y Y E 2 J A q E G P I z Z 5 Q C O Z X 2 u X q b V F A 3 t 0 L M Q r F R o G v 8 l r Y o 6 a I R M s i Z 9 0 y e g X v V g V X G 7 Q 0 N C Y P 8 I K 0 T V r r l 1 j D L 4 I f V s v L 6 Y w 1 q M c S D j C 6 b e a 5 h d a l I V P x O Q o z 4 t w V / t q 1 o A p R Y b 1 V 5 0 b 0 6 s I 0 V G j + n d d L 0 E 6 U I W F e p N Z s Q U I S o 8 K q E S K m b D X M C v m w R l T H K i d F w u i N g 5 1 T 4 m U 1 v s L h m F m + o 7 L a T j D m z o S K S F y 5 g M m j b r Q a G t z X u 1 G w M W Q l I N g S y C r o N M 1 s C q x 8 J u 7 q r q Z R d a 8 e W Q / z 7 r g 8 L r q / G 2 T C A R o E K w h H c i v j y z k 0 m 3 6 j R 0 / 8 q L T M u n + 4 V F g 6 D y N f t 6 5 l q o O m g 0 I U 6 m X t X k 6 m i b U 2 4 O r P N 5 t x g E 0 2 j M y h R K K S S k b s 7 K H 8 7 r 8 6 A d W r j 1 + u R m T X I D J P h u / / D 4 L W L l n Y i C U m 0 b K 6 a m e v W w o o Z W 7 V z E A x b W 0 e l n C h V Q 1 u z R f a I T J V 3 H E f I b B h A 7 4 5 p 0 g o 0 N M x h y f C 9 i c J 7 c 5 2 G 8 V m p O X E D k N F S 8 j b + k Y L K V e u D b Q u S b / Q O a D L 3 v M 0 E z g r f 5 D a y 8 I 0 K 6 V g X s I 5 6 L V x Q A D 9 g J T V q T k S 9 T 1 p w J r H V 3 W p I T h E t T u T k 7 k p G Y U D u B + 4 S S t X k N k B X o h w 7 J G E A f R p W F 6 L s A e 6 6 g Z s 5 G E j W K Y X A B k 7 f M A i h W s l 3 / W R x E N v m L 3 i X P F E d f 8 N K X O I i 8 b d E z G j Z M R L k U k V 6 2 Y b x D 8 1 n l + v n K w 1 z 8 O Y o 7 Y o + E 2 5 Y 7 F e o y H B c b A d f L 5 / P g R h a q 5 D Z s P p v U t L k 6 2 i h N A 2 z u m N u s 5 a 3 f k v 3 c l L 2 V H e i p S + c S t f O F a g / E i b e 0 2 Q W I N R i x s k O s w e F F n 1 S 1 Y p U p H V L k 2 h V u s o t 4 e h f m 6 x q k k d R n W W v + / 4 T 5 i f l Q Y + Q Y R d V W A w u w A u o 1 s 2 P O V t V L P U C M a 9 + D I y 4 V F f i P V A t n Z L W 2 s r l c W Y P d K Y d K f J 3 f r X K 3 M 2 Q h g l a l M V C B N E 5 C K p R 8 Q 6 s 8 3 P B u m G 8 T U h C s e r E Q j 4 v F W 1 l W T 5 + 3 B x A p o B E Y q W W o T O i T i 4 U n N 0 N Y h a T U R r k Y 2 H L e 0 H 2 z O Z z 8 q f T C y 1 k + Q 3 T R l Q l W 4 n y v P c 0 7 E A m S a / A A + v e F F X g 0 l H x 9 + K L V z T M 5 Y 9 V 3 X W w W P W G c S P 1 r J X W x Z 8 9 o B h n A / 1 c H G X O d z l i 3 m A E Y C F z / f D L V 3 / + t 5 e 7 o i 6 d J I M h z z Q m 0 6 k h r v P Z W 3 V d S e R F H p p E 2 E V F + b + 1 8 V A J P p d x 4 P z c M J G v X K 1 X J H 8 L i U Z 1 o t w Q 8 g P Q 3 c c 2 i R Y I / s O k A u s u 1 0 n 2 s L i X L a v U u S 7 k s 4 i 8 k p D P T e + C g 6 S C U m O D I c E u I N N r O l G C d 8 0 M b t N D Z W i H k C p Z 9 c l s V b A s B M R E A c V 5 Z Z Q 8 g k P w b 5 S j F 4 M a F j n m q 3 A 4 H X h C J F 8 E P j Q U + 1 Q 0 t j Z 8 X s a R c C o 8 e E i H k M z n E o u z c h J y + I b B C i q O M t N J i c g N E 6 R c G C x G H m 9 Y o l Y r B b E i J z + y B R V F t R X M t c 5 m I 2 r D y H K H x 5 q x Y d u X h l I X J 5 C T P d Q w J 8 j D p Q 1 / c c P y Q d D Q O 0 r 3 5 l 7 d b d w v P H K C d 7 W I e y v e + B v f V b G a L Y 2 q m z k W j 7 8 y 4 9 Y G t U S n H y S n N 8 x j u o P j i J 0 s M z 0 G y c f 5 N 7 e 8 r w c T Q q K M 9 Y s z 5 c A m Y / I Y O Z o S I W 6 y d W a c A u I f q M y P 6 K 2 p m w o 2 T H P f R Y f 2 5 V n c p b v J j L T Z I j 1 W G 0 9 c L W u 2 S j O X G + B 9 f H 5 m c 0 Q c u l s Y I q g L c W K J d p B w 3 l U M j 7 j Z m D w 6 g i R B U B j Y p R W r 5 Z A a L 5 S 8 7 Y D a 5 k u z i L 2 u S a i w G 0 X r k A y A U l c + a a s t T e H k C V V E v G T f 8 6 c x i X q V / q Q T j 9 3 B M 5 U a I m J H 6 A k Z 6 m a j X n B X J 0 C N t n v x t l M U Q Q X A d U 6 Z 0 8 c h E A S K d U 9 U x 2 q g c B Z w w 8 1 N J b q q U + s Q K s W 2 r G E H M 5 e j y R E G o a R 5 Q Y l Q W D j O 5 v J H j T C 7 s E 5 U x b D l l l J 3 b z 7 X J 9 8 j a / Y V Q M f r q P z S Q 4 U P X + d 6 d 5 1 P 8 E u 1 c m g n 0 v V 0 U g m c Y + O 4 d R d b 9 k i 9 V F w S w I J W + d I w y c 4 w s F l u Z K N z o N o j w k 7 V F V 9 v N h u o H E 0 d T X Q + T J D f O 3 / P 5 G 4 b l p D f V W 9 M R 3 U 2 x J W g K y 9 5 A t c Y e Z K M L a O + d j c 1 o k P t U / m T e o C E B w C B H z 4 A J W p V 7 + r W B b F 4 I t l I E L G E 3 M x x x E y h I f X q 1 i 8 f Y u X A s I 7 T X i c s N e K H j I 3 E W F E P L I F C Y x y Q N R c m t O y u Q L A J c S I L 3 j D e D j C D I f / y R O l V m A g l z j n O s 2 F a k S C m d / / w k i B e m 8 o d I i m V K 7 D l 3 c 7 0 K U E X H a y g 6 a B i u Y 6 H 5 0 J g 4 L x t c k D R T / 6 w V v 9 n 2 J q r e t G O T g a A 5 f d Q 6 R j l r f 8 j Q h r W n R u m S b i S v D e o B x C N O 7 r V c E i s 7 i F 7 K 2 u Q X g 7 e M B f W Y m t Y e 0 X b c h T i n g i E 9 I v o j R F J k m I v 9 D j 4 b G H R K C l D K J 2 6 q 3 8 m 4 2 a C 0 v n i N F 2 K / m B G f F t + 5 Y k 7 J 2 i A v v A D a 1 N u 1 L 9 N P E r G 8 0 w Y i / C j M A t y S v B G B V N C 0 7 b 9 M 6 C N h Q A e 5 9 7 h 5 R n O K v h h S 6 a g h D c o 6 Q A 1 D B s 4 9 7 2 k y U s 7 O d a S P t o l / + 4 l v A q f q q n J s Q W R P I y p Y A T T m S g l X q 7 p F q J I h O Y T J + R f w / A 7 q K C 4 2 T P J D n y 4 B d L 2 k a d O g K X V D h A V 7 8 4 t o C 3 Y R c k 1 T 9 a 9 2 i D 8 3 F o 0 w Q D p R h E a g Y X I 7 D 3 N y x L 4 N 4 e V m B J C 9 T v N J Z I k B y B B W P f M u U V g n y I D Z 8 u o D U t O Y H k 1 d b T v Z r M 9 n w W D 9 m D j 2 B f q Z E O l C Z o Y 9 9 7 C 5 K E e 5 t Q Y N / 8 B 3 E Y B c g x 7 1 1 Y 2 j L W r e 5 J V V 5 X V c V k 7 0 6 l Y m / i 5 2 W Q O O q N C D S i F B a 9 w j L d 5 G g 7 J 0 2 B u a C U I b h f e d A E x V W p T A X g H v a x b i V V w 9 8 1 K z F x i x q O 4 1 m B K O Y 7 A 1 z a W i K S i 7 U D d l x Z C N 4 n W Z 9 w P P / B N O 0 i r q 3 E P y S u u 8 B L P 5 e A W z O w B n X z i t D g n j u M 4 O F a 3 v 2 4 Y h 0 D j A V F 0 w 3 H J 0 k A C S r F J 1 3 v u 7 e 1 E h c T v 2 s y e 0 D C 7 5 9 4 w R 9 n V t b 0 9 1 A 8 5 U f C p N u u h n k 6 y S Y W R 5 y W N Y Y x U F F S r A S o r O B z j k y g 4 e I O 6 F n P D s F T M o s w I A c V L s p V w 7 G V i k C 5 E B k W t p E L U K M m + L U C I 0 c A 1 K P p Q B + E g + y E u Q b n b o I n D g s D h I 3 V 3 W p g K H 2 W 4 b v D k 4 y r z S B r S B + l k r U 3 V M g S x 2 a o B G u U 2 H B f h n Q E / D 2 h Y V y i D Z G C R A t Y w R 8 B 7 G J a P w + b z c c N S Y d k R Q j Q q T t x 1 8 O 5 K V U x t M s k n G Q o / k b 0 6 g Y m u S J Z 8 M / H / N g A X B A t / o 1 V N D V O 6 r m 6 f 9 O P k L + Q j s o K 2 b p 3 u 2 n b w Y S d 6 i 1 v q k 2 j W d a B k F n A x A m Y D d Q b 6 g s 4 6 8 N r a 3 f F E C b R V Q i 2 s z V 4 p 3 B A w 2 Q E y 2 Z v r V 5 i O 2 r 4 K Q D l M S 2 m U y h j O 2 6 i c h A W 5 B o B 2 A 3 i Q 3 m 2 K R / n u E k M 6 S R c g R L R R 6 9 K z L s i D z N c p 6 G A k 8 l r I e J l L D N C + j o z 0 q T L p e 3 m 3 L j 8 s F 0 u r b k R 0 H U q s A G m C M A h E + g o p + N 5 N K s x 3 H M + g 6 m 7 V J 9 v L / f x + g z g M 4 o M L x W B s s a l K F h J b q s n d V u v C S o 0 5 3 t I 3 W R m F / K o M i m L P g / 3 N J V 1 5 Q H E t I e z 3 l X f F g J u k B a Z s z q j M l i F y 2 Z r p j E q p 4 f f r N Z O z n v b L i D 8 w w Y V q k f u E k M 5 S c D C 1 v Q d W Z X J h v h M 5 d R 2 C / a W 7 b j L Q J t Q B N 4 g 8 l z x F c + D s z c R Y f X u f g q q 6 8 9 Y u 0 + D W 3 W H p o 0 Z 1 2 1 W 2 c M h m J x O / z K W i p L i J I + W f U Z q n 5 V 9 o m j 3 2 R M W r 6 O r q P T U m a 4 3 + c Z O U M i z m a V G i B 4 S X Z H I s w q h K c o C I w f E C e P 6 s K x I n e U 6 c 8 s T X u P O b 4 s O B 0 s o d O Q N V k Z 6 H V d c l 3 8 F P e c L l E I k I W I s X t M B h Z Q 1 W r g J H Z f V W u i / k 3 x A E 5 F f C M v f t o M r G J t U N A N V U K h U k E X B i b J L E A K / L 5 B w f z c U H R Y x R r 1 j W 2 / Y 5 r S t h p 8 3 y 0 m 0 B G C v z U u T g d v u s + J O o O K t 4 U U N s V P S a S / P N / N / i 9 M m 6 3 l t P y Q 9 X W I u W v F 2 + 1 X Y C 4 0 a 9 4 o l v 2 g I 3 5 l i y l p N J W b 7 F p d E v y m B w d y O 7 U + d A 7 V M a V n 8 F 2 + z r o 4 l 6 E h T X v H s 8 X S 6 X i K o v r v + r 2 u / 2 s e J M n b K 5 X v H E t 2 1 h 6 r B L w h h g F V m Z U 0 B 1 y Z r R 0 p + 7 k q m s q 2 G a F s O s d 1 L g M t B 1 4 4 E J G g I P 5 M P k e m v 9 + A A b t l R o C 2 p / Y d S J 0 T / / u B + u / 3 / 2 + + 7 v t 7 n 8 / b v / v 7 / t q P J b L l J k J 5 3 8 8 o O / 7 e g X C n t n 7 6 J r 5 6 / B 8 W m / N f 3 P f / Q X A n 3 1 7 / / n f t 1 R j U T p T Y o C g X L 2 n / 3 0 L 3 P 6 X / H r j r B h A I j 5 E J T 1 w X 7 5 8 s u L f v r X H S G 8 6 E 5 t 3 D p W g v P l I z / 3 + 4 4 u Q t 7 2 + 4 4 I 2 o K 7 L C U Z g T f I Y b U q c d R B U t c / i e j T Q i L d Q A z V k W H C h T / 0 y Q 3 7 g 2 P Z b D i 2 r h K Y r I i J j d p c + l Q q c V X H e M 5 + l s J D X E t t 2 L A P r + 2 H M P M B X V / O d c W I C l m 5 A r f X c O J K J F g K m G i p 1 r 8 H 2 y 0 x W p Z W / a y T R B B w U a g 3 I o h Z 0 s S G 4 X 5 9 y 4 Q y x 8 g 1 6 r p E Q o 1 Q 1 9 g E v G / Y K x 7 6 1 m 1 o l a N P x E c a q R I g M 9 d 7 p g R E y k q a t w 2 a v C s C 3 C g d N 1 6 N W f T 1 D Q g f 8 6 t d N g w t A f j S c j f x y x 3 1 P 7 t 8 p F p T k T y T V X I i J 8 j i y y X P K i t H 2 7 V F C a 9 6 K o V u Z X O K V h r u J t O K 7 y q c l n i X H 2 a S L t i 0 G D p F 5 d U 9 k 5 / o 4 6 Y j d 2 E 8 y 3 1 4 n 2 + 0 n A K 4 b m t X 7 t K M 4 l L O x 2 a 5 v s w o C G Y 5 + 0 5 6 Q t 9 2 1 W T u H l n j n N 3 H T b j d + u q 0 6 N C k D y P s m 4 2 T J + 9 q X D u d 6 y V K n O r H 7 I E w j 9 Z U I C r X E c D u s 6 z g q z 7 2 o 1 R F a r + a Z k v r 6 o S P E 1 X B x 3 y z Z f Q C Q 9 e h i E e 3 g 6 S z 2 h b Y l o P c 0 h L S q 1 p w T S L S z Y b t q 7 k Y 2 X p r e d h 7 t x l T y b o E / O x A p S 0 g y B q 1 C a 8 7 7 G 9 i d N F l X z y w l S U i 1 b a 2 E P / a X F F t + a a u Y Z v d M J G u r V q p V U N z w 0 j w y Z R 4 i G i / G O Q d V s s J 9 S l B X s N e c V J v P X t 7 F S F d a q n + m a O j b X y f r i + O 2 P n W 1 7 t v Y g S v u 0 v D 1 S 8 V 1 I Z x 9 L 2 T T + 6 p Q 1 V 5 p + T C 9 d q s G l + I E K b t C n 6 e T R A s V w v V n S j 9 6 r 4 J x t C P s N T / U g 4 E Q u 6 g W J O v d b 7 n b / y x O + G 9 h 3 8 3 X + D x B z f w J p M Q r s K 5 r o R x P i s K S C R U g d 7 l d y 6 r e N e 7 A X q U 5 e 5 f K c B V c k Z B i n Q Z f a 1 a N X 3 1 h + J W 6 b X r D 6 t p J 1 Q l p m s o 1 G J I E d g w z 1 Q n 4 N u k G 6 G f A / e G W h K 3 M X w g 8 V Q x R D B 0 J t w e s p 7 K o 8 K G e 2 g s V a T + R 8 O 0 D t X i B K 5 6 P s J i s w l L G k m 3 3 G r a G C b I y C S 9 7 k y 4 o t T f s L 3 K U C s F f t X + 4 H l K 3 z w B w t n u + j d J Z 4 l c e / G L 5 N x D 9 8 6 m k g Q a J m e G c q p 2 Q r r s 3 o v L 1 t i w r j c 4 N K I R c J X F G 6 Z c F n D k I 1 U B 3 b F h e m U u h t S T c r H W c z Z s F 3 F o U i S D i n B f C A 1 X F C S q R a p I X e F 7 q C a m + K p / f 2 t z n Q D 1 o 0 G 1 V z m r Y B W g e 2 1 I s M O V b m h o K 3 U L p 1 J c 8 w y U b L J 1 X R Q H i K M K 2 q g u Q h H L 0 H 5 9 T s 6 5 k 0 d g S L m g h 7 y j u j b M E O Q g t T A l V x 5 t N t 9 s U / d Q H l Q A 1 / W v w 0 N H 6 L 2 u 7 l 0 Q N m 6 Y 0 I q o l k O Z o / K 4 3 r s b G w p e c 2 6 f n L M r l C k z + h n M w T A p Z q y h r W m 5 a 2 g B b D a q 0 o V I Z j C s v l c o B c 3 S s e 9 E F T h k N A 3 A W n d 1 h K L K B H c a Q h d F m G 3 + Y X p B y T g e 7 F Q b 1 s U f K j J V z d W l o l T s w 1 Q K m I f Q M m 8 u Z Z Z T t 5 P d E b / z 7 H I h k U d p S B N n N E c j d 6 I X d T T X S t 1 s o k q 5 3 r W 1 7 g N s W G K 9 q U C l 0 X e d i c O H R 8 l n 3 Q M 1 D K i h b P i J s H I l 9 m 6 Y 2 M 4 + q + b m R W 3 A G X J J j K d W h r T d M y U r e i e t R 3 k n V q S Q Z M y q d P C g 2 j 6 3 p b 6 J n F 7 g I B c 1 q n Y Z G O 2 W G + N O o 7 E Z A l b d E 3 G t n G 9 Y M Z a o y S E n Y O / M Y 8 N E G e T P 8 z e s K 7 J J U p 1 m L 6 d u G K F Q 5 K 5 3 u I Y W t 0 5 P 6 j j M d d e F 9 D 7 s s V c Y i 8 A M G w V x 7 n F t 3 s b j 7 5 F c t E t y / h + e 0 z A k N 8 X N w X G D e 4 d M K P C D V A B d 5 P E e 9 K c S X 3 Q 5 P Z T u L k a x z d 0 O K o m V l i O T G a 3 l S 4 h M 3 E O b r f f o k J z 4 Q c M k 7 1 w D D 3 a m t L K t T X 3 d l T m i T c F m G O p F k O e O c E n O f X 7 D X u o 1 5 I S z P L 4 t i H j u D i X h K I X w U A 0 + B M w 8 p b d s c i G 5 T D 7 P b 7 u j t Z V 1 4 Y S L d X 2 6 d l G D 6 i Z Z F n t D Y 0 9 p Z c l i M T u s s E 6 p Y d J 4 U r j d y A / 3 y 7 v k j k D T J 7 v W 0 L p 2 l Y A M j C e B 6 c f + j p x g 4 s j B U k e u G k q U d U P L r a s C f a a Q 4 b T o R D m W n S W 6 y y I N 2 W T K k Y 7 N R n W N z o c 4 c F 6 6 Y U h R k W R L X h 8 4 S 4 h T K Z p T l s n v f n u v A / u g f U G O u 2 c j g u X e X t h i f O S + 2 f b q I s q K P g n t u 0 l m D f V / V A h d M S j m C h w f o t x l x 8 d g V q a Z V R B a X Y N k H r B b 5 F m y Y n V 2 d Z S 8 0 7 F 1 Z 6 J w Q k i h H j y t L 5 M W e N a o p Q i i u i F b G z N 3 r T C h m d m S G Q f I c K x b p 1 J g 9 V W n Z B p u l o 4 q 7 9 Q 2 a T Y 5 j d a T U N X x t s + u w 0 o 6 d 2 P s m s 0 4 m k A R Z + 4 x c x C D I E X 3 f 0 S F Q 0 A L l q + 7 h 4 A B F Z D c v e M s o f g B J Z B z 1 P v r k V x P 2 S v E M C X 3 W x q G 0 H Z h X F K Q n e 8 W a p o 9 x q t Q c X m 9 7 O T U R d M A o h j h W k 3 G d 1 3 d W A 7 L k Q x j J w J 6 V 6 t s 0 0 F s a R i r C g S W g B d T N E y C 7 b 6 N 1 y G Z 5 O U 2 Y u l a N L i j 9 x h N y n O b T b N M X o a c d + o h D u 8 U A h C l J i s u Z L Y o t Q w g D 1 8 W c G h 9 r Y N D K q c 6 d 8 P q G W H Z g F D E X z z R v T 2 i t 7 / 0 a z p Q V x N l O 4 I / H 0 d 5 + F Y 7 x Q 9 S R l P D + Y i d q r l q v U F t e M b q a 0 x L A g W x 3 A m 3 7 a J h N R + L M D H E 4 x Z S / t T 3 R D T r 3 i I 0 S g z D t S n M D 5 v z B 0 W F U E i j r E k M W m A X s A R e H P c q A / W K V E G r x d T Q + S 2 s 0 g a B M n t Z d h c W t C b 6 6 g 1 J I I 5 b s o N n r n B W J 1 l a e X e 4 p y k g o m q + q g a C b s W r 2 R w x e O 9 c L t n h z Y J W b F j / a I n Z M B C K q s V 2 Z / V u u n d b q S r J x t h h a 3 P u U l F D 4 M t 1 b L l p F K 9 2 t a Q U d l Q x a 4 k 6 V g p A A Z q z R R L l C 9 6 H c x c r R g X 5 D r c v S + K t G 1 Q 7 r t Y G 0 O d Z 7 d M B 4 O 3 y P l 2 + T u C G 2 Y C d O y 6 B G b 6 b z P 0 N + 4 Q v N F Z B 3 b B C I 3 1 1 i a u L f H u m D m r L 8 M O N 4 W d l I Y 2 m 6 v C e y B a 1 T E O v S v g c y I N A M h r U l w Q 9 w 2 z b X k B a k o a s + j K s l o j 8 b B G i W G q h B k k e F p X y t G u e E X K E p u o s r n / D m l / Y u Z o t L c 4 Y j U L y q + l 1 X e 8 0 U f h 4 B T t 3 p + i G B X S h Z u Y P O a y q d 6 3 F p U S J A L c w m b C m T Z f p t L x b l 4 S I F a B x D q Y X S T Z K 4 u F Q c W f x u W E F n U 6 J 4 a n e N 6 j E M 0 P o f s w t n H d T w y K J h p v d s G 6 k 1 G M X O h U 9 D A s c z R S Z d j v q H g m 2 5 G A c n j f e M N s Q T H J 3 S k x 7 a j Z B K q P D T 6 m b p 7 V J H 1 Q b 1 f m x 7 e M H q H q 3 x t X V 3 V C t B c 4 W s j A n S B M Q f b u C q O P l E d 2 9 E m W r P m G e c k Y G V R + 4 S m + a H m o n c q C c g A R C + 2 Z T k M t Y 9 q n z o t Y O D + q f J e 4 R / L s 1 1 j D h R / S X + 2 w A e 5 h r 8 H r X k L S 3 8 Y L L K a o 3 H q Q W k + g t 5 B y o u a q o c X u 0 A d Z K w l 1 d j B H 6 J 5 i c c b l 7 b X / J x f r L Y / Q M 5 k 4 s E H C V N B v W z e / K C K u 3 3 I b V X 6 m m r I K u L b F h K V i S s m J N Y h 0 k V z K E v N 2 P s b P b Z r 1 o E 0 B I 8 Z 8 1 U N F u n X U j Q A g M u D m t H y o y i x 3 o 0 r D E z + X b v h J k J p N x 0 U 7 H w P 9 4 e I P o Q 3 F 0 a 9 f b k m Z 7 Z L f / Z K N 6 d + z W c S J J v S s q T h Q w L L v 1 o 0 A y g x z u q I Y Z 3 U H g 5 / Z d 6 D W T X K P O o I X J F O K 1 m c g t a l f 7 4 z y K p W i E L M e p I j J 4 1 J 1 4 U i P P r N K o X h 0 r r 5 R 1 l r w h 9 b I L G W k M 5 L c 6 Q 3 s X 5 h y j 5 F F K q 1 W / b G L J X Z O D 0 M X 0 H u g 8 h G 6 p R G J o h / Z h J s G E o 8 n w N 4 j l s 3 A 9 6 0 4 b K 3 C w M X m w 2 B t q M 6 r D Q S F U V 5 1 Y I S K v V S J h c L W n 7 N h k / g S H Z V a u 0 t 0 V w 8 K G + v h M A a F Q m I b F P u q i i h u l a V a F w S E G K 3 R V c p 6 D i T t a x + 8 o 6 i A b Z H Z o g R f b U y / V 3 F z o s i K 3 S 6 F L h f X W K T 1 M X / p 6 B o H + 7 h y s h b x g Y + Z I K V N Z S O z m 5 h K T / R A p t D W P b K X V k Q I p Y J 1 C a m F A X A 6 P D g r E h k k G e G o u D k A d 3 W Z T c 9 k d 7 + q e S M Z g d K m F b Z A 1 B e i q k 8 Q c 6 F n / L u 1 2 w x K O a B g s J U r k s G Z z 0 p z M b U q p i Z H M x o l 4 Z l x V z v G v n M z T n I C U j 9 y X 2 L a F H s p 7 P F m 0 3 t d R A Y X k Y Q + k X e 7 U 0 Q D B i 2 6 G 2 H c x r / d s e / E E O r t l s f x F Y S r 7 S k s k u W b r m a A z u V H o U D E G 2 r 3 g x f r Q y / I R 1 g 1 z s p C g P I q C z x 2 x P s R X A s K l O P y 9 Q 2 n f 3 Q 2 y B + s d G g t 1 i d u R E r o B 1 9 3 s Y I u u N K C L z N o Z r M o u t 5 C 5 7 z Y S V K w I c P C w T V H U I G p I u Q Y h 0 g o A f 1 t / c S 8 A S h 2 X 5 G x N n A g j G V q Q X o d W m C 3 y h b P q L V x R A j g o S I 2 1 6 N u v w E q y 6 Q Q i f v C 9 + J U H I q + d F S F I 6 P d Q p + u h C A T W u R L L M N a G w Y Z Y B R W o Y S R M f u p 6 M i Q T x W a T u P D v S k O k F N 2 / Y Q E j v x D H y O d 2 a j Z u k W j d L d X B r N m o e Q U s a G e p 1 p a 4 E m f h D A d n V c 6 W i 1 c D 8 l 5 7 b 5 9 + w r C c v X v U O 0 1 / I B U 4 D X U l / t 2 o o p r x 3 V e R X 8 R Q 6 0 8 E T S p E R d C 9 W U P T y R o x Z p S 5 6 z r b Z i W E q A P n F U B m g 7 H p b N 3 L k T 5 O z J J D G H w l d X d m Q 1 p e n u a F c O J q n G i 2 j f 2 V m X h r l a 6 X d d W L E j p 4 T p I C 5 o s V 7 s R L k Y R u Y n U 9 s p s L S Q B S c D 5 0 9 M x D 3 d U Q T L 1 m s z d / 2 S l l 2 s e 6 M 8 x w 2 6 h o T N n j j 0 5 d G O O x y q k a F 6 C E h e 6 L q n o C / p n H o 9 Z O I A Y A 7 6 V L p 1 A V v h 3 0 T C d O P E y 7 s 1 E e G 9 4 y E L R i 6 Z s t O l n L S M o M Y B v m E M Q I S b M a 9 I I d F e m t K g B c j 6 y l w c + 4 f D W x n G 4 t O 4 O 0 z i A h Y W D m 8 H j D + F n e 2 9 X i G + Y J q Q c W z T G 8 v s y j e u M w H I g i T 1 A s G U v M 6 C r O i c w 0 r G I S + v k f m C S E b b a Y i y S m k m R v / o G S J u q A 5 f 7 / v b x s P 1 U 3 C L J j Y r M q K M E T H Q / D n g d 2 A V a d k M U R / 0 Y J W G C m 5 i 0 S 3 V j r g X X 8 P E l Q 2 H b p 1 f F L U Y z t S P l C 2 Y 6 d u 6 / j F o 5 D F m E N U u s A w a p G h E d 1 c K b g G U p + o U + F Y X 5 5 A N u p 4 S j n C o P D 5 O w P G C G U I j o O J 5 / g X R S A 7 s 1 V S Z 4 7 g i H P 5 t G j I 2 a d 0 K T L 4 o x S n / d I d E S I c F v w V e 5 h 4 7 5 1 S k L p l Q t Z b 6 M U / F J 8 h s / y Q F 5 2 F c a Y T a L A h s B e N 8 2 r s S U H T t F B K Q 5 N i 1 3 u t s j N V E U N o Z I M e g e m h i U w q E 9 p l N X G k p Q D X Y 3 C P J I u R R L H C k R 8 K I v V s d i o u l x Y D A o M G J g 1 C j 4 i 7 6 V 5 r o k y b B j 0 R X V w v t i g D Z h Z l E N s f w L R E s q G x Z e x Q Y A q t 0 E g s + F E s V V k j 0 U u W 8 s H E g W P s H 2 P b Z g Y E Q 0 Y B N C H Q U 0 m 9 N q 8 8 O N 0 n X g I h u 7 X M S H y X A 4 W 8 M p M c A c 2 z d K g 6 g k R T o n m L K u A p U c P 7 H J P t Y 7 T x g A R K q g + c T 1 x y Q M t p R u T D g M f F N w N c 9 s / q E V K 2 V o a 3 D D V a L p 0 d 3 4 E z 9 a V R g 6 x F K 1 y 3 g Z x p 8 p 6 a I 3 X z v w a p x J 5 r N G O R H r D X I + 1 W L v k d o 7 Z X P z I I i r K p Q M J Y b M p 7 H D x a i 4 b 2 g Z o I s n y S B Z S K C n k Q M t D j M h d + G d M A w R h G s h 5 W c I Z Z 1 c + D 2 l Y y T C Z M v 9 J b s A V Z O W Y y / W A b F v R q t q Y A D D L Q g C U D T + 8 c m W 1 r X O O t V G x k i C r I a t K R x I d o O g k 8 9 x D q x m j q E K 1 n o d h z O j g g L m f 8 f n b g W y S 3 G B X K g v D O D D P 4 9 s R E q i z I 7 D z v j l I l p T q 8 s Z G h R p Q F N B a 0 y Z L a B L N K K d 0 N W + E d w C q D M G 7 O G X D J F b E a x g L x Z p M Q N t 4 x T J s A s e b j D e K E A + 6 Y K J M 6 x Z L Y l x d 2 X c P B G Q p K g Q 3 o d J M 1 G q 8 B h P u H R / x v p m Q a K f L P J p 7 V T l s Q G G y 3 + Q 7 t r 1 f g q k a E D k V Q q I 6 7 H c U q Z l d Z F S t o 5 y z W E w v m g 3 / x W q z x d Z A e Z x 3 c s I c 7 X g j 3 8 P 0 O E z D g L M M p E z m f A s T Z Z 6 s x D U V W q C 9 R 6 I c Y M o g S 0 M 2 7 u 4 8 o + x 1 J n 2 i e K h h s i y u o w E n 2 a A t d + Q 8 E 1 F H G O H G c l y t I G d Z N 6 x S 5 6 A l P h q 1 x q S g W e u P 6 e k g C V Q u m a K c 0 T w K d + I V v I U W s W d S W l S n 0 Q l 8 Z A H A 4 6 I 2 x L r c P W d U G 3 F 2 k V 7 1 q v 7 c X C X H y q u + Y a H W I P Z Z o 4 R P 2 C s E G j R S k c M I t F p I M V j t h n i C x O v i O R h v L m g a W t q f I J b V n m G k z R Q y J c v z D i T K V Z 0 G U A 8 X 6 y x K B 5 K 6 m I b c m w o + C w / P d 9 K 9 6 5 n O T y 2 M h 3 T b t z E l I B f + J V Q F j A M S B D i Z O I Z X C G P + D F a J u i a G K l 1 a 3 S A N 2 F a I Z S g e n / d Z I Z Q D c R g K Q 4 N C a o W x B M y o s c / m o t v S P t V o 5 F p m b R j E Y n b c A O Q y Q t H N 1 i 6 F q L Y t J C 3 P M G 6 8 2 q h K o s R y s 4 U M M F B s V V M 3 r C r N R B K D I t + e N h s J p G L O T L h m p r c s v g r F c G m + O B 5 u b 0 H g O I I a Y r O h 3 M z H m 6 S 8 2 a s C x y F 3 J 6 b X T j a V o i o 9 p 8 B H Y m d 6 B s 2 j J c Z U o 6 y B U c S M t N P K / e K g h S G g V t v P Z L 0 S h C j H c D g W C H A A Q H D D 5 C T n Y X 3 V J c 3 m W G 2 c T y f F o y B b m y L D W d J 5 2 N v W G 2 a b U r G E s L s e 0 7 I 7 H W 0 e e Q X 3 Y r m G 5 d M R K G f l n O 7 t K W J B F R l Y b 8 I N c 3 Y q L W 1 b X M T L 5 C 2 N U 3 b r L 2 D g j C 2 N Q 1 f 0 s K t Q D Q s 3 D F t H f N u w U R s W G k E B m d y c K N E 2 G g f A H C O G 8 L n Z Z g / c P 7 Z 7 h 9 5 1 G z 4 n u 7 D s 3 F p W F A 2 Y D y k r V X p H U F V V h c n p z b K p u J 6 z 8 3 l J D 7 3 e w j A r W 5 e m + E w N Q b W C X X q 4 q K z y u v d U Z J O x A n M B i 8 3 G 9 T i r a o E n i / w 5 m j D m 8 i p s h Y S o 2 k P r G z J P J T i S u I M S S e o q n D L f 2 F f A t E 2 f I h 1 y w I r x 1 q Y e d O y J t Z g W V I l Q Q T b b q Z / V O 3 L b Q f J t R W e N t 8 p C H 8 i r O G i q 5 X 6 P l e 3 B s f o B y X Q 1 d L i N h c k a 9 e b r H G z 9 N Q W U j c G k D J F 3 o 8 I I q 3 3 V r 7 t f m c H P Z Y 0 M B o x L q V g 9 c V U 4 1 9 H n T A N Y q 8 d E a h X Z 0 X k G D 0 m Y F U 2 C T A b e k Z t U J N o a 6 0 + b c s y 1 4 S 2 0 W r 1 G Y 7 t E e + y p N 3 H Q w R T v p A 9 d M B D Z N S z i e 6 h u 8 v u 2 g z i F f R h G v m T Z L h I e A G y U 6 O l 6 R h w J y d s O U E M n F x T i R W d Z z g + Z I G 5 B l d I F X 3 G T u l E e r r p Z E H c N Z Z C D J j j G n o n H 8 R a b l J t A W P t M x o a r s h n f 4 J W b L M I r 1 S K g w C r P S P e R 9 0 C j k 3 L O G y X A X O M Q N W l 6 D V I u Y g 4 M A F u d j E H Y R w x + 5 Y F C Z X c N G C u o R X o 4 7 b K S 6 j F s t 9 4 u m D u g J o v 5 C O P 0 3 T p s J h P N s K u O p 5 I H c u R l m 4 w q g 3 O n t P R M 3 g o N Z B y h j i E s R X N z 6 R 0 2 G K e M L V W I P f c I k o i A 1 n C K q 4 r M s t D 0 W h 5 L K u D E F o E q 8 3 0 I v J X x 2 V 6 i i I 7 y r e Y S + c h E + + 6 7 L G 6 b S o 9 e d t e p g M G 7 k N d N w o p C H i X I 4 G a z S T G Y m l R M 1 F j e M d t e j V I 0 E I z 5 2 U b J F K L G U d p e 5 N P S 7 J O q I y J i M j c s 0 U l E O 8 j O 3 N I M Q / q q B Q S m o B 6 c 1 e p J B j E I b a g W k j J r u y 1 3 4 D 5 s 3 0 P 5 E T j o c l 9 9 L O 5 o W P c x Q v H q y f N t w 7 B P 9 N G d N g U 2 P z N M x d o N H L m 5 d z m 2 B d 3 f o i y G H n l q W E m x t f J b h c q o v Q J d c w 4 Q 8 l g G u G G 5 L U s B t L T w n T t O H + X l u c K 9 n I L D 2 g L k 6 n U e m X E e q S 0 v V z j w v v 7 l v l d H e I l i h u v 9 v 2 t W q u j 5 Q q c O a v 2 z y R C T e t k 8 j X M d M 4 5 H L z y N 4 e W z B 8 9 3 W P x W H R L S Z b Z m K 9 m J F Q E 7 6 6 K K g t 1 S B S c H u G E 2 W s E n 1 T m H G 8 b g g h 2 S M q Z i r d l E J Z 1 S Z q v C 2 p e Y y A F V 8 A n k 3 e N p U O Q I j Q N N f P K O Q N x A D q h n + t j 1 D a v 9 L / V J 7 Z X d q l B E X u B 1 i U + S G m t 0 Z g n 1 F S y 1 N b d N a K T f U i F I 3 l h H s z R K c U u M g d b P V 3 z Z p Q p T l V y 5 M j X A M I + 0 4 M r 4 B V 4 v k I n / R M B a P / 6 x X V q t 1 C A R c L T U X s X L W G J 3 u K q N x 9 u 7 V m 5 p 4 R 7 P v V O 3 a 1 u 3 M n h y d Q d r O C c l T e g w 6 R W W S / 6 4 G c 8 s + x z C S O 6 p l J 4 q Y y 1 Y Y k 8 r n z k f h n 0 H 4 C O B E 1 2 x n J q n m U 6 w a I 2 k W E l E N h A N k 7 b 6 V i U M s g 6 1 U b g i e c z c j C A c G 2 Y J 3 B Z X C r 1 3 5 9 s 4 f l B T j I q Y M r x h 1 M F u u K t 0 n Y G 0 3 j N V 9 g l 3 X K a L E g 3 j e H T z 1 f F q 7 V y o 9 w s 5 Z J b l t u J + w w R t P L A X j U b 6 D K t R K 3 f K 2 q S b I k p V n s M o j c k h H H + T M U f F o 7 P E D u c d 8 W a Z Q J 7 1 5 y d W 6 D A A 3 c r k h + b c b C D G c Y a 4 + Z L Z b K D S l b 6 T L D x m m x K Q U q N C R h S 2 T 5 2 1 i t Q Y j E r p g l 3 h F L O C D J T R e z k Z m c K P q g N h T p L F n i m N K E 5 o T 5 B p P o T S 4 i B a y t 2 B w Q Q b J S e n t q C Y b D b g Q N D S Z N Q c q f Y D e e u r h 0 k g 7 x r P v o k I q 0 N a 0 w 4 U D + j b z p N b d 5 u I I V J L 2 6 W 0 z x H 4 A V b / e J o k h r 7 I G B D T B h Z 4 s D z x x u F a L j r e y m R K R 1 z f H W A 9 I R V v g J b 4 R p F 8 w 7 g a l I s J o s Q D D j j C I c U A 0 K Q W 7 D z 1 q I W U 8 1 Z f Q O f W 1 r D a M 8 l s o m r m K B u X A Q 0 R S h u G i T G 3 j O p M 1 P i z b e q H o w G s z L m b 7 4 K G q z E Z w M O k R m 6 Z D f A L 5 A 4 e Z P d Q C R X F B g Q x W G l p Z 4 B 2 H 7 R W p R 1 6 x 0 O C X e A t 0 2 0 L z I D 2 C X i + i V I 1 m 1 0 C V z / g N K X q n X u w y W w G h n Q 3 D F 9 B R x N x l D P n k l 0 Q I 9 g p O + p 9 b B i f p 0 G 5 U y W L A e b N J t 7 p e r y h d u N G 9 T 6 H l a c 4 S m 2 b r P b + / K + X Q S q H L S 2 5 j D N E N j G L 0 F t 9 l p x Y o 7 G 7 G A s D m S 1 F n H e L P k H R M M K V Q j 2 m A 2 l u o + E + o h f / k V L O 2 2 y E Y I A Y i 8 + x Z X g m z j A B h y X Y Q N Z m 8 1 A M V z L e L e b W 5 u 9 k O C A D C J 3 o N o q q 4 B Q i S B 1 A P m 0 Y w B A J b F x B h 0 8 3 m 0 l 7 A x a Z o i / d T u G c 4 s F h R 4 m Y 9 B 5 K M 6 t 5 Z 3 w 8 z G S S h j Q w n q 0 S G m L Z c Q B r K Q S G W m d J c 5 w N T Q r X r H r e V q 1 W j E m Z I t f B Y 3 U e G X I a A j W W 3 l m X m I q W K w m t p N m g k J / w 2 / L T F F 1 Q s D s 1 K G z 8 h 6 / F v 4 S j J N X N B h z j D t S x q D d 9 i H R U u M D 7 K i l I k 3 l S 5 t q m 6 o s 1 f B D d 2 M I m g f d N m w 6 E c R / 0 U 4 R p d T l S p i + d l T w m Q k W 9 Q U 1 T O T C w a c e I A q h p k E a 3 D 8 T V Z H M Q d M P Y H + F I m x B E G w b B N L d k c k d 1 g w A d A H P o g W m r d 2 I 2 m X 9 g 2 X x t U w k e Y 2 r 6 n e x V 6 w D k y F D s I K Y 2 i A 9 w R A z E b q c k B M n S D g f o R p M j 2 b C S r A O w I X v o g f h d F Q I K B s F m 0 + o v K m g v A h A e q k 5 l E n 5 o u 2 I a + M 0 n E G R 5 W K I G q 9 Y 2 1 6 l S l O u E Y F T w w K D y G u g Q D 3 K M G 1 a 7 N o U q r W 8 1 b N A p w y L + X e N 6 K D A V X h Y T N + w n K 9 / y i z i + l P r W L v k r M K j 7 U H M 8 u e y G C S U I L e y l 6 3 s o w + J N u Q X I W J e F / c z m P A x h 7 x u 2 r y q I r C f 3 r 3 2 F e i g 9 V Y t 4 E 0 c b n l n 9 r l L Y U f C 1 w A y S 2 Q t d h N J l 4 h U Y b J 1 o D U P X E M A X Q G 2 7 B H B c Z c a N Z T p 5 V K s K + K x b / 6 W E q 5 R A E B u W r 4 i g t G w n 2 D Z 3 C z T v V R 7 B s 8 3 V / T r Q 0 4 0 s + L 4 z V 4 3 X Y Y K r F r Z i V 2 G K V 1 k A b s S t V m z N G h K p / E e e m K J I f J M D k k + 0 e 2 i U R 5 n U U S Z i Q 1 J I 7 S T e C J G S m r B p C D o l E G Q R B A S u t O D s N i y J R p B k b g 8 / Z o V + r O S Q y G y q L a R 1 M h 8 3 F h O Y z 7 b Q W y b R S Y e O I 2 w 2 I G J y a x c l 1 r G 1 y V V Q S Q r N Z S a Y d P s A / s h t E o M / 7 K R 0 2 2 I c x b j L m A M N n i A o 2 F b R S g l b 3 E H n b l d 5 h n A s K 3 J M D q 4 i l o c F J 1 D r F H Y w a k r 8 o j q v U w A R X A z Y w E 9 x 3 R a i n d 0 g l U c s I 2 r V b T L n Y p 8 s J 6 V M n I O J 0 r N 0 q C y 7 e s s q 0 L k K W e 6 K 3 k 9 O A w U Q m Z G k P G C V f 4 A n W M K J 6 u H A 3 X u o s C I V x Z t 4 z V C o 9 M + 3 u 0 L X B d 7 s B q L A Y 5 T R 9 A T Q Z 6 c 4 U w m w 2 L v a W L J E O o C v L C j u G l b 6 p z n I g E K Y T T Y b j I F g q C e f r 3 w j d J R l O F v X f V S E j b J v L K F a M 6 6 z Q w g + V P a p S r s D t W E J 0 R Y F d W y s H U h X f N y 4 E j s C c / U W 2 i Q N K C D r W 2 Q P m A H F e p 1 P c l O 2 3 D B p C y T 3 3 S 4 1 F h o G v N c k r C m + 7 7 d x 2 r G 3 k n R g 3 z Z D J 3 i C M 3 H e u 8 1 p / V g O R Z R G m 4 c 3 S i E 1 S A t b k c u d Q M N 4 T 4 f H U F u / g 5 I Q 0 S A 5 1 k m c z V A J o V O q g M Z N p j s h y Z f t / P c d J l x 2 2 E K A 8 W u f W R d u 6 0 B g I L X G 4 l g M Y L i R 0 N 1 B r s A n G x Z E J s J j x f T v D a o G U W i R i 8 r h D a p g S k p j a P T 5 i Z R u G k R Q D O I d m 8 u 6 V C 2 F p h h e L 7 c 4 r y A o D v 0 I r Y r q x A u n 5 V r F H m m L z A M y t Y i q Y 0 n 0 x Q m O I m P I / R u E m U O S X B g L b I 8 E M i o N c M c b / O z Y g U W n L T h G 7 l + H 1 g r N p U T M n U q M O 2 6 0 v 4 4 U 0 I Q q O Y U E k M I P r d g 6 V P N M J 5 k O V C F O x x o c O D + x K g 9 q I X Q x N t T w u F 0 R 8 X f c r K q H / p 8 s 7 / 8 V X X y l b f a e s R I q X Y w L p t J w v c p C N s s P w r m G o e 7 8 u l t w 1 V + t T Y t B A N s R + I g 3 b D Z u S H 4 B w A K + u X y u q 5 w M b q 3 1 1 f Z I O E 1 Q k n g L n X y s Y Y y c H h t l m D Z K 6 0 e p q n n J o z D O M L W L h E 2 n 5 3 j 6 G y e U Q c u E B M U q j J x Q x u 7 8 R w D b l S d c x D k O r Q X A g p Z L q s 3 G G 2 k U I h K y O e R t E 1 u t 9 8 q p A W s 7 k N 4 l Y k O A l b + 4 K J n i g / b K 4 g K s Y K p f U N 9 M p u j y 7 M h E d K H O i 6 I 0 c S s X s h t + z N 3 n D D t 0 k / J Q 0 a i W Q Q w a J P P k T 1 h h d e Z S i j f T J 5 P 5 N y F h s C 2 I 0 v 2 B Y j V l s e Q v 7 5 K C L J a i 1 l w 2 K Y z 4 t i g p m W 0 Y Z g 3 J G E j 4 L l N w i j g / U Z d 3 Y W V z N E b u l U e Q Q N g a a P P z l B F r g 8 i L J f w T L t b R 9 B Q M y S O D X U v 3 9 7 J 8 g u 8 e K S y c T u J D 0 r l h P K d q k l c i H K J i j 6 x E s W F M N O p W o N T + d v + 7 y k s j k Z V u A 6 o b B X M d G 9 7 c M F d u q / r j s 0 6 u Q R B X 5 s c K o S n g 0 p f k 5 L E 2 w A e c a 1 n e M B R 2 c q a a a o 1 h l E I i 9 T 8 H V U d w n i E f y T l A l 1 S / l l a K j U Z q p x Z F u 0 e S 8 / m q 8 B L V Y z h y E l O D z d K O q Y a M F L Z a u Y F S 7 f 1 W R h w o I X t A B e x l Q 8 0 J r E 0 i 9 s C K H W U V K E 4 X 4 J T d T p r / s L C c J j + I K E y r 9 i s S g a 4 R M d K n 8 M 5 t E 7 1 2 s K Y K c J p t + T x F U V j C r t O h b L i q p b I M 6 A k A k C k k b B G m e v T Z g h u c O F v N 7 D C Z 0 m F y I L i r 7 7 U z A j H w k y u p L h 2 7 Q W n V N g q Y Y x p T t O p F Y a E i R s D i u 4 0 C P / y 1 d F N 4 j d P y M j W p F G f v G H 2 b F J I Q O 1 G N C u i e 0 D 1 z D J D w U E e l G 9 v g d q n c E Y Q 2 c D 5 b S D W k T e u 8 6 s 8 w D C E v F k k k o T X t E v Z E T v k m g 0 E p b M o h e a L d l o T O F Z m J L I B x O G Q W M K y r P G x r 5 x i V m m T A W E m K 5 X b l E E 6 1 M k m E Z I 5 o c 1 Q H c K x L d B z 2 M t o C 2 J x m 6 / K Q x G p x L R + j x s C B C 2 D H d 5 o L 0 Q P 8 X U 8 m J F 2 M k + M Q p R D V W e 6 B A b a P I F 0 i 4 n w C 9 G D l c D + F q 4 n E L p k 2 d b l 6 5 L B f G 2 t M G C f F V j d K x W X N 1 l b m P V A B Y Q n j 7 F e J k S H 8 Z 6 I P R H E e I H P r s h b H 6 8 5 R d w 1 3 4 J I f b w L q G g w P 2 V J 6 y S 3 d d R A O l T D m Y q 1 8 0 W f x n 9 V N 3 B T 0 M 7 U Q Q F Q 3 T B y F d k i x Z P W g h T j 2 W U U h z I E n z 2 z V s C W q x I N B V J k b y g O y B N d t A L Z x C S j W 7 Q b V z Z y n l / F 4 n R u r a R 9 m U 6 7 K j f K m M z o u j s B x H v P q b P n P j g h d T b 6 k x q A u V 5 s k I I g a O Z x P C / t N h R Y o U D o y 5 3 b Y y d A H F w 5 m c 0 n L 0 X 8 p W k E w q 8 J f R I F H 5 6 T x E A Y r s F I B 8 n q 5 o r V X B A c B 0 S N p s A d y r 1 q S h Q J v P 0 v I 6 W U W + M T g c V 0 g F 8 r v e m n 9 v c 0 V 0 x W R 9 X p 1 k T Y X D J Y 3 w S g 4 8 Q b K P V I S G b 7 3 t l V 7 d N k B V E d E d t v n a I j w A U / d h m P 9 4 Q 6 m q m H N L o 0 t z j c b v h U 8 i s g 4 b O + y A W F e g j P V b L x d I t c e E q y k T x n G T 7 l Y v N i B Y w 5 N B Q 4 i x N w / N b M j Y j g / k V B H C z G W P Z E P I B Z q f X X Z c 7 3 L B 2 E A i u T w / G v D I I 8 4 d u Q s M h Q m Q M n r H s O Z N E M O h b U K y P B c H U V g 8 n a Q 1 K P h 5 W a A O 3 q P b W U 2 b M K O W I x / t j Z H o l H H t g W K 1 e + h D o + L 2 S g S l q p a J w K o O P t q p j W s Z a c o G F x O n q t f W m S A L L U S Z V j w n 1 u v T B H w 7 G j + 8 y C p A N 2 T z K Q 9 B X u P p M 0 g n 4 L f i s + 2 6 A C r c W 1 W w g N f + o 2 I q 2 z B E W K D P Z S H Q u P K U Z t A A T a b H A p 6 w Q W w u 4 f K N i p i J u x m h w T f M P 8 F i g 3 g 4 l x k s 4 k m C h u d q 8 c + A Q x 4 Z W S t + P o 2 O 1 F W q 7 T p 4 j j C f 2 0 s X u a F I z V c a L Z 4 I m b X 5 N R y j q m h f j 1 0 e M b B 4 E R p J u N q R u F E P u W h E P N Q I 2 L c S 3 7 A 6 G 4 m x l i U s K U Z i o B a Y F v Q V j Y V 1 m E f 6 Q t q z L X J c 0 f O c P Q H D o h 0 V S b 9 i c U b F f 1 B A k B f Z c u u T M q M a e J M q T + g J t u w 3 U H I G y s d L l g A F x B y 0 p B q O / D M 4 F H 6 Q r J l 2 4 f B A V u + H K B j D p w N Y F i a T q 5 k U u Q f m V U b q a 0 q Y S d 2 Z A + g w G a x T 7 q S e 0 1 n N r P F y p w V G t y w y V b i n T D D g Z 6 c E t G j G J i d J t A o j g U E E F a z O c P j U z g E t 3 U m G p b x P A B W s R 6 v d C r t f s 8 U 8 G 5 g 4 N l M / g y D O g k G f I u + 9 J B L l a a y C A P x o N B P f r C n r n 5 F g k r Z z a b I A e d o n j c X y G g N K 5 H V I U i y i x B s m A R L u Z G k C o s O A c y B c 8 m O k z i I i 3 g 1 p Y x O X b B / R 5 5 1 6 w j C 1 g p J p P + s q y w H 4 O y L s X H / z V b v G e b I + u r c o + T J 5 C L K h p x P d n P 8 U 4 y A h b F W s y g 1 Q q X K H l K S D T X s r k O w M m + 4 2 x Y W l O d S M / x o 1 9 w V E y V 6 K I b p 1 g b b P h G t S B E i z f E c a C j a V S K m 1 k S W v Y 9 v Y I B 8 w b s R A K v S w 7 A I I K 2 G N g Z 2 7 + 4 A t 3 Z X g 1 8 h s 3 J q w 5 L 7 O I J B u d 9 e M c G c C g 7 p B f D 2 m p J 8 o q Z z V I k A X G s C u L Z Z N Z 0 + O 4 6 b O h J l Q Z Y E I K Y K I 4 / I S T 7 m s v E M l C 1 E u Y 3 D B a n R J o + T u x o x V J c A V C Q d J 9 C A M Y A + a O L P c w 6 O U 6 l t D f B i P h T P T Y C o u k L p L 2 U j g w K Z 7 / U X u 9 D P T H A + T Q W i 2 / 8 c F w W q k V X v K M r i o e L J D v w P y + X r Z 9 t q U A m E p x V 9 m U M u o 6 S U M Y B f s l Q n x U f A J E m K Y M T e b Y E 9 k A U P D W Y Q q g 3 r Z k k a e u 3 N r g 2 C F u w X g R E Z Z a 9 H P 0 i L S 6 7 g q P z P M P 8 K h l P s H e i T E F K f 0 i v h P 3 d o F P 7 u v 0 p y E f 8 7 A 8 w Y G 7 V 1 f y 1 P N y y 5 H / F h Y C 4 + 6 I g i d U E O L f C Y z l M 9 I 9 r T i P i N q n 2 e x j U R M G c u G I l b D U v o U y I o a f k G R 7 1 t p i t p V Q s n z G i P N L 8 k I N 6 7 a 3 N 3 d i R e P r / X H i a W e 6 a c 5 F C Y R 5 5 b C D h 8 e p H O h 0 d w v U 2 F w 3 R 5 W U D x h Z 6 H 3 a / e i V y L F I M 6 N u E f t N E v H 7 U C 4 h C V q 3 t r W m 5 U t F P Y 1 6 2 H E H d G u X v 9 J n q I J W 9 Y d E h w o T D C 7 n Z Y D 0 U N k I 6 a v g k l s W T z A F 6 l P L F m w 4 L a m o N I I i 9 o G E 4 D E L A a D s b b z / r c A n q J z S S k 4 g R f U / J a R d c K r f d m o 2 k o n u 0 t k T A Q 5 W p c F i Y n z 7 H / r N F Z R h h l c F r r D r w e B D T S Q 8 t F z x z m 6 L a V s E C R 0 r K s T R x y C 5 Z m U z D Z F q K M C h l g U O n e Q 7 d T m Y X z c 0 e 7 2 D D u H p M Q 5 8 m Q h k G 2 N V U t q / m m 7 N V p A 6 L 5 l b X E i I A / 9 i Y W o v 8 J T D N v b 2 5 E H m o 5 C L h m k 8 k S b r i 3 V u P x Q + A D 0 O r H m L 1 7 L C a j n 1 m 4 Z 0 O O 6 9 3 U J C 3 / M 4 U q p B o k + x c n N S M D u q P B D A R e h J K W i 4 1 5 k Q k R q M G u h k F h l D + X e 6 q 1 h E A F p t 0 0 D A 2 R d j i / D H c K J s / o d q c c Q g Y Q 3 o 0 i Y l g T 1 O A O N X 2 z W v d H 5 f j J d M 5 j z + Q K g V L l a k 2 8 G 0 Y i Z f 3 q K C n s Z Z g h H k l Z u Q I 8 w s U T G F J o M G 3 8 P W v w R n 6 r g N g w x M K m u A s m o g L Z M G j D O E K Z / E A 8 7 Z G Y V i 1 B C F Q R t m E q H z 6 r x e E p D u x m i 6 J T Q J x C M k i z k Y t t L K b 2 w r / k r K B J b x B J m M X Y Q p A D l q o c X r 8 n d p 0 B h P I 8 m r h Y Y f 8 a 6 Q h 1 U l C + u 2 H p Y M 6 x R e S O z I 8 h 1 N H r J H O h W Q y 0 S F X c i g f v F b f a p W o N C 9 O m S X / Y M F L w b v 6 g + 7 b f b P B M d S A 1 M / U L E 0 L w E l h S a e s o V V 1 W I y O H z G P D i 0 7 0 W N h x j K x d S r Q 8 9 U W X z V F g x / B c z Y s Z + n t U P 1 s 1 r M Z W 9 J F n S 5 Y X n R F I f 5 B 6 + G 3 M E G 3 p t e 8 c H Y / A r W a N 7 r o o y L q I G h N u t t 7 c 4 G L C G n 8 U x + 2 T d S g 2 0 K U C p u h M j K 3 a R W 5 M i V 4 9 F U a b B w B k v I i y y U K + A I F 1 + d a 8 s X e g H S f 6 b 7 m R e B u F f Q C 0 w 8 Q J b m V h e X e I k h 8 2 C J K D B 3 j J c D W e t z B G U 2 n G s S D + / E c v t / d W I R M g k b Y 2 b H 0 i h w O Y 7 a 1 H p h g M V 2 w + k z e M m y R / s n m c 5 l Z G o c u D g A L 3 a J D i L z a g b v a P v S T Z 3 d H 8 F 5 N R r v K R z Y U q G o J s c O b S A G N E s 1 C U B c X d t 3 f S q O g i C a e 5 R 8 q u H A S E R 6 0 g k t k q E 8 W Y m g 9 P I e u b D T g 4 p 0 i c d A 2 j 2 g A o E x j 1 e t h V l d N D Q V X i m c 8 6 R b c q N q y r r Q k d J B l B 2 z B u K 8 F X f S r D 8 I g N i y w q r J J 8 Q P g e W l q J m b L Y 6 k D P h w e a h h g 4 h 2 y M w x S 7 l t q F U g 7 e V I R Q G g F A g B v Q e s O 4 Y 7 o b l k Z / y b R O F Z P u + n H a Q e 3 j A q m 6 H h Q k E 8 k Y D Q O p c j o 0 M 9 Q D G j Y h t f 6 Y Q J a S 8 k Z 8 l s 1 4 c X K f v N s z M V j U v e 4 0 l n X 9 q b q w 3 X w R / 5 o C X Z / Y D r g A + E F I 6 / s 2 W + E 5 h a n X c f I g B E V J s j h H 6 Z Q 1 G 1 V + g r 1 C n a 1 n M s P q i / A o V N w O b x g n d T u T E R 3 1 l m a x a A W M 1 m u X n 4 o B b u m H 3 Y z h 9 v J 4 D 6 1 O 7 m Y I B H t q I z g y T Z H X i r P a Q I W D G i J Z R V H B v W d c H N c z 2 d 8 u Z V n D e G b y A k w S f I m u P V M y D I a 4 X O + b t j R W h 4 U J 4 P Z E c N n S L L 5 7 S 3 W V Y v C G o X B q c 3 / k s k r F 3 b i T h w L I P t 1 R Z j b 6 W U l F u q j S J 8 b 0 U M f D S C x 7 5 Z x h J C a K J z 0 T a i R h z L r 9 k M Q r j H l d d M g w Z 1 y r X t m a P H 1 b q G E B l i R G O 8 i N 8 D 2 g I P m j G K W p P d R / d Z H Y h t X V y z 1 q 9 z 5 Y 2 Y C x O P s d g m B R n T K D 5 J + C I Q 7 J Z 3 d N B p Y q M D Y s o Y N A J q / L o T 1 U J C U v Y 7 E o Q e 2 G G w b T W R K I y Q Y M Y n / i B T + d J 7 H S 1 i Y 7 V A W K h P K W 2 U R 5 z T 4 B L 6 J F 1 7 2 Y Z b R 6 N 7 a 7 V t K G c U C f r M D G j Y d F Q M P 2 g z S A t x t a H K t C G Z m Q t 8 n F r W z e I I r 9 u + 6 M u e h E 7 b x L t U X w Q Y w a 3 8 o g k + D Y 1 4 l A p H U 2 l D j o y n W / U y h H f Y p p r 1 G Z T D R J G I 7 I H v j f n q h g Y u t I A s B u U J 1 6 p r L M n o q B z m R O B U M A Y j i H d e U o m G E c K V i S 4 x q V w l + O V J 9 x C o b t V k D U n + S R j A A Y G m b 2 B G X B s I T c M A Q S u D g 7 J y b h l 6 O q f a A T 8 8 i 9 q y 1 K t n I D g V N t m Q y z H Y B B M j n W b i U U n W Z T S t Q 6 Q C C R 6 m M 5 P K y c D S u s J V i j S T N i A p F o G V / i 2 W C U d q 7 c S Y N o T H d C M E B a O F + j K m / 5 / M L O A b X 5 y t c Q i 3 s y I o R R A T j z D R M B t A 1 1 l v x T L 1 Q 9 x 2 e x P Z H Q 5 d 5 7 O Q j t 5 X o d j R h n / r h 0 n W J 8 X i r h e c 0 F v J A t J j G d 0 s d c U k t B V 0 H j D J D Y D R P p 0 k k F p j z W y j B t r l j L g x f b 7 Q 5 T j g X B P C x y X l q 0 c h f 3 I i m W x 3 q 7 8 l X n C V l U R I N n i a V h y B w W o Y s r n k R U z x S n s A p C g x a M r F G 2 y X z S n b I K P b 5 8 0 U J U p U 6 D r 8 / + 3 R L J h t W A u p C z m Z C g D v R R t t 8 J 5 E B J x / V t 6 Z X z D I t k 7 z i I i z L 7 I j 3 5 i h U j 6 2 0 c g m 1 p T K t w X C b 2 N 5 b W D Q r S H f o l k g D R s w N s i 1 O J C / + X c Y s c m X R X K m g y l z 7 5 f X c V F P B C 5 W a T G P 3 g F D L u c D G A i F A G M J G 0 v 2 0 U b 8 g p 1 j z q d s r W l h g Q b 5 A f s I k e W g 9 T 8 C E Y V m P 0 h k V r c A E Z y Y p l n 4 4 i z Y P J G Y k 7 7 + D L x g L K z 2 W 4 O i G 8 u 6 T N 1 H W 4 7 + V Q Q q G V W b / g R a Y a p P R M x a a U O B e p p U f 6 H 8 R R 0 U u E h h o W d F k C e F d T o W / n k r Q X V X c S p 4 s + G T e h q I w P y J W K W P s 2 o O J o 6 c U / s x r m b 1 I M 1 M W 8 R k L Y i X I z k Z 3 y G l V t n 6 5 h n L x W 2 x m Q 3 s H X l a H 6 Y O i c o b V 1 A x d G k k z B x b 0 7 B r n s k 8 E R R c f f I F y / J J y S U w 1 8 2 X M k X s b m f q C 7 Y b V O x V 4 M + M E g / E + 2 i z y X o P N u S O / L P g h O + B a s O y 5 h Y v Z H O b o i U A 0 i U r H 1 1 l 3 v i 3 f e M c m 7 C h I u y u m 7 9 9 P 1 G M f E k a s Z b G A n Y A 7 s l s M j U W h g w 2 A V + 7 O X m u K 5 o S J 1 e k T X E o C j p R h W 3 8 M B A T g 8 2 t m c p 6 W X d o 2 o P k 9 N A r 7 J W 6 Q f B m I V D z + H x D D i r P r n Y M G w u l 1 u X X H Y + C A v u G G O p b Y 7 Q U l 6 3 j D n G V 8 X i w L j 8 d s I u j W g 6 J H y H l q P d T f 8 o P L j k J y 7 y / x A A f l s D M R h F 7 q r A g S w n G t o K 4 G D V H N J h 2 2 t H + u r / O 4 u Z / m m h d F h o I 7 o k c o m M j 2 z S Z 5 J S A k F G 5 Y H s R a / w b t 5 U N 2 S q r T x F B z / s M + Z K N T 6 u o x y 0 k b x Y 2 4 h f i G C R W 4 y E Y U p 1 m 9 Q h n Q C 2 s C y P H 9 k R 4 X T v V f I 7 h G J r r E y f a P g i 4 3 X P 5 E g 7 y 4 U J 7 A y G X E F R d g n k / B t x w i J g / 1 7 n b f J G C C i l U Y J k a A X / J b k o 7 u 3 S W W m U s Y + q Z t h M s S X 7 D p Z 5 V A V x 2 M y g R L 2 e y a f 2 T A p t w 6 C H w b f Q z T 8 U F y b i c O J + I Z V 5 j t w q b f e 7 t E l i B S p j E 9 y 9 / P a R B t R h + 7 l R U e + 5 I t e F B A h d p U 7 w j C A A 7 w l G e z o 0 B b + J W g I T j C c y g p / t B 9 C D I k q n J x z r 7 c u y I S O R 2 w Y P 1 N e g n j e j k P e F l i y C x I A B h t v M m W 9 E 3 B y U o g 0 e 8 d Z M C I B Q K L X i B v G I Q s 7 V k M N J y W g A v X 4 A Z e 3 Y E T K J u M b n m U V j h 3 T z j e E X L H o G i R s i 6 T 5 K w m k 6 7 e c u 4 s G N 6 z r I f G x C t I b p p O j z l W a k J g C z s 3 G R v 5 e g B o Z h x 8 k R E H r I L k h d o m x n o H / 5 B m y c f d / A E y 6 f K 0 S m g D X u o f m Q x i 0 X g k q 5 a g c B o 8 0 Z w S 9 J t O w G w x W 2 G d y X G S o l i e n Y s E S G 9 7 t P D u N / Q A 5 C 5 t 1 o 9 8 S L 8 g X e Z U H A z 9 e V 9 k k k V R M s N u G W Z M i s m 4 q 9 N 1 O J W 1 0 F T O X H b v 0 l W y j w V b B R C D B 3 e b i Y E n o K R F 4 J M s 1 z E 9 2 K F 1 q V v z d b P X Y 8 n q J Y B s Q 7 N 0 Y h d T i i t n 3 y L o N S X p o t 0 p s V u P g e K r H d S y H k J H s 8 l r 5 Y M M 8 U i 0 r S w p l + H 0 d K y m h W w + S D F 9 j o h k X e r M M w z G K Z L u H 9 m J H h b f C b P W A f k v s q o 2 i D l 2 a u G G 0 Z o e A r 2 F 1 8 0 m 0 2 F 5 L b V w Q z 2 2 Y d F V T F n Q m W i z 4 1 m / s B H y 8 q w 0 b Z v v y m 1 N X Q P U 6 o y N 3 V P 2 T k / C G S 2 f s H P r x 2 y J w w 2 I d 6 I T 4 F i H 2 u r W h v Z J M p 1 B r 1 W y U P 1 g K i J J q n e t G + Z m E F B Y R A u a T H M Z P e q J F e M S W F h 3 n 0 M 6 e l W 4 y G C w V C C 0 V B R T c M D B / h R r X S s i D k o g I F F z y e a g O B 0 4 6 p O 4 T i H o J F D K G T r F V s o C 4 H H r Q i W C n F a R U 5 W v + E O F f f o 9 m 7 L a u R X E a c m k l H o L c M H Q l 4 b 9 4 R 5 s v N e L E 4 B R Z V c D Q R A y D 2 S 7 Z U n i 7 L H d V Q V w K U U 1 1 C 8 M b x K 2 a S m z W 2 d o X w 3 q 0 H 8 r q U W G R 0 b C p 7 u g L u g W w D t b 4 U C I N X w m j G i X Z y 2 T d C 1 V T v a B C S U n B M s p f r C R K l p E 4 t 5 V K m c 9 x r n p G X G s m 5 G o m J a 9 0 k C y E 2 + w A u p H n o H g y g m s Q Y E 4 W q 9 M B G o 3 e o S t P q k 3 c I w q F G 8 a I g h Y g I g X I 5 f m j S r D U w q l q z W 2 2 M J h t p V 1 M + z k A G a h 2 V c X m d D z H i M j X x q 5 S r l r b Q 9 W y c j O s K O U 0 G w f m Q g R I o S 0 T P i 5 E f U 4 q F t k 8 N S z F / D h H + k J x R 5 T b R n e l J n Z f k y 0 f 4 k S q E 5 a t I 4 V 1 7 a H O W j q o j y 2 w b 1 g N A R Q v u o I l X R x 7 2 K T I 2 p y r 7 K V P q K P q C N E 4 3 B 7 J u U l A 2 l R M t + w u L U g P D K R P A c u v r l G 4 d T e N j Y B Y 8 v P a I 3 g T 6 I 6 5 + 5 v N Z r n p o 7 w + P b 5 h K Z j Y b u q Q T H o Z K I W b Q 6 v n R g 8 a V n d U K 8 P 5 s s m 9 o o L h s R H Y U e G W / w 1 j P U D E S S V t b O z 5 m h o a m i 3 A Y K l k m M D L k R H 3 y x Q j k v T J D u V f A M u b / X B W q 9 f K 1 7 h e e M 1 6 b Y G k b i W e V H V f k W H Z / c T C S B F Q c K n F E 7 S a C k U / 3 F 0 C R r c M X E 5 3 r + b Y L j Y V I k r r l C E L G d 8 R v D R 1 T i R H Y Y g z b 7 N g + O k D K q / R A E R Z H x W 9 6 g g 0 A Q M P e b P L F U o L l b X 9 t T Y Y Q w z x N E X t 6 a Q + q c S S S P m f 0 O g Q 5 O W q 0 q R O C j M D v E w W s 4 A 9 Z i y s n D p Y S I G R p u e 4 9 m L v F e n 8 Y F e u 5 A R L x Z 1 B K 6 9 H D p o r n 1 G H O X n g m X e w s H 3 X 1 N j l y 2 F H d + 9 k G x B p 9 0 e r X Q + C f T K F 6 E 7 O 3 m Q e A e M x H Z m b A N L 6 S 8 d k U 4 i Z O r l j F y O w T 2 z K Y f Y + 7 A P B l J T e a v W M U w H c Z V i g g d 8 b w 5 H V 5 6 F G D Z L F H R g P w i A x X s q F P B F D U 1 2 h i K Q Z J d 0 t D A E x v 3 C U R i b W c O 7 k W 5 H n H x 1 W Q Q B D 6 / 3 D f S e B C 5 n N J 1 A / 2 1 b 6 M P A Q x s l 5 K G 2 a z / O a d h m F t v B d F E E H b 7 L k A 9 J T B Q X p Y s b o J 2 U I K g v n D T l Y E O r 0 v i Y A e 0 b 1 A n K 8 W m L y l J s M 9 g G O a k Y 2 C I b i W 6 Y 3 y r 0 6 K 9 x c W C + 1 n 5 M K m e U 7 X E N u U 1 p a r 7 Q y X 6 R 2 y 4 q q i d o T I / z 8 i q J W F y K l w 9 l v s m 5 a i g g N B 4 s d Q C 7 U F V c e L k F v k E T c u z d W w + K W B X i h h j w h U x c A W 3 0 X L W r W 9 B Y I D c Y w K B o N 5 P + m t p Q Q z W F G Z u t q A / 5 E d v D M y 3 r 1 L 9 l N k i o P 2 C t 0 V E V V j K J 9 h h G G E v G d a S h n 7 5 u t G j K Y 1 d V 1 6 A 1 T s t t O R C p W e t 8 I h i t x B D l W C S S M G g b g 0 4 u A J h Y n T 9 3 a f J Y V Z V n B k K M 5 y F R 2 J x w i G N 8 w h f 9 5 H 1 S 6 Y g o W d R F C N d j W A N i G E a q i D + V w B L T Z u l O f K M 5 G C M Y a b 7 b k h z Y V k 8 U R N 8 x 9 D J H h g P k B o z c b u O C k w h / v k Y E a 1 g U b n / I 5 H s + V N s x K H I 3 y E w F Y A T q 7 q X 0 i N S x 6 Q R A z C Z X Y s p q / 2 R Q K 6 G N s V E o W t 8 0 W q 4 H J q 8 B J F g 0 j p U A w a B o m u + i 0 Y V R A P q Q a U f 3 d Q 5 N S i g h e A e m m M n J J v K x K C t n 3 D L M R + Q v Z N E G E h 1 c 2 G / j s S m e x J u a C K 4 B n N u J C 3 S W z d A r I O o M o w O V U a L V h B C I 7 j 8 o y i s N o m A n t F E Q B e 8 9 p N j A t m m 0 F a 5 F f 2 i n h T Y O l X q j N 1 t P h e k S M w p h a G 6 3 e I E 6 p Z s S W Z Z K l C 1 m C K 4 B m D m 5 F S 2 W i F 5 u F z a x Y I 9 9 k a j c Z j w M x h 2 p p B C A Z B b p K u g C I d z U M n E f 3 + R 7 I t d 0 e K s h p i u z D l n 5 m m E y C d a i u r R Y i b m n 4 d U 0 6 z g Y E l h e F t C Y p n 0 1 r Y q c Z T b D 5 I b v L B Y 7 c r 7 N X e w U 6 w k d 5 r z j o C L o M p 8 Z I o j c w s U Z c K l 6 t Y D + s C 7 V h 8 r 3 n A W a 8 N 8 D C c e w g N Z F 7 Q K J d r 8 d c h 2 K J 1 9 2 l 2 D C B 5 o B R O C f v Y l u z C Q n V F N C o z u t S U B l A 9 0 B b H c i s r b h h 8 g + 6 m l S g F b W 1 + Q k 8 U y b Y c 3 L j h s n Z Y 8 J L V e I l m i 9 / F l b R E 7 V L w x R k + C D G K P M t t T s 1 1 B L c X Q I 6 P h G 3 c 6 T R J f 4 U k e Q e g R v V E f 2 E J t M 2 E U r 5 W O l j T w K 6 n d a X t k H 5 T E a 0 x d m t h C m L w 1 w Z O i 5 v t g C K v 1 c 5 i f V t A f M R 4 K D B x 1 m l Y b V K u + 3 A p N 3 p m d 3 U + l 0 u w b e k / N z D G d d u r q X W z w v R 6 H s F n M B w K n M 2 g k J Z 2 5 L i 7 e 5 / N S z q Z 4 T R 6 u g B p W o F i n U D D q 2 r t N k w P x T b n F 7 D b / V P h I u T C t u E 2 O 0 y s U q Q c X v q V N U P 0 w I A 6 k C N 2 X T h T Y V j C B L 5 F F 2 J e x t V b s y 1 W 4 I A b Z i 4 A Q r 0 K q q j J b d N B Y X t q N h Q J I S v 2 Z i C Y 9 E H q n / F 4 4 Z F 8 Z B 4 o Q H H p 4 6 r j f d W A N v A 1 w V y + a D b E A m 4 A d Z m g y s O g J + V D i 5 X R d V q Q p I / 2 n x J S C F H x 5 A I y D 2 m 8 U y V k E N P q c J U s J 0 b J U L j G B J E d + U a l n w g a 4 k f o X X 6 8 m 7 L J Q m F p 1 C / Y V g 7 I a w G d x b f 3 Y n C z W e 7 q 2 J X Y 9 W Q H R 5 C c w g m e c / T 1 B j O 0 4 8 A v 2 y X 2 f i + Z F 6 E y p n 9 s B 1 E j h 0 n c 4 r d l G 9 r w 7 A M k c y F h j p g w y o z N I 6 u h B u A 0 z v 4 v o X Y u + J 2 s 4 n E h j F S V d d t g a / 1 9 U 2 w S L L e k e Y D S s 5 q F M 4 3 m L T v r j 6 y q J A c r u l t V N m o z 1 f d b G X d 1 W Y c N Z A V H 8 R w s P 3 Q E b P l 5 Q z k g + U N k G 5 C u z Z Q 3 Q 6 u N K u U m C u A U A 7 U P j G L P y m 8 A 4 W 6 e K 1 M D K F B v S 1 A 5 P F B n m J u Q a Q M a h i q k r R b P Z + K 1 T A J g q P k 3 N x c s d A w + 8 O r r 3 3 i v z c b 1 h K i 2 T t j L N d W Y y f e 8 6 n k R 6 O o L a x B N + q a P k l 4 k 3 E g a Y k v C x c c u m G 8 D 8 z 7 K E d J 1 v N M f 4 T z v K r / u N q s G o D D y m X 6 C u N 1 y n z n J B n g 3 s 5 4 q Z F X g T o u h L c l Q T Q X A 7 I G O V v 5 o E J p / R x X a 0 a U M N / L M J 9 S Y N X Z R b p G J U n U B C 2 U L 7 c H Y x k t d s V o I h U / O X 9 U M 7 J l r v J y E 0 N J k 4 w R c 7 T T H g j S E m 6 m A d h J b l b H K 2 X G s l L p l j / F K 4 e t K r M j S X T D 2 D V q Z U P 0 u G a j q L A 0 I w A P + L 9 c Z n W y g 0 q l 1 h Q X a p h I k W C 4 D k Y X T D Y b p p a A o 8 J y p J N 0 o m G K N s x M v M o N W 5 s 8 4 4 T T N i K x 8 y B U J w W a + 2 D M d L F m g 2 c M C Y 3 E p v 9 u p 0 h B 5 Y 1 7 W T P c b A Y b i a x c p a q p 6 w m G I f M 5 Z 9 q 3 R L u d K p R h s D Y 7 E c E C 2 o L s V u X J g N 3 a W L A L a i v x D M n L p h q F c P G F + t 5 S z m i 6 W o 6 L 2 q y b D h S F n U G c I H D h 8 D S A B V R 3 Z W A 8 I / b Q b V P o e F g Y 7 O r t e n T V h f y s 2 2 u I 0 o g w P r K L C L V E E I V z R 7 a V x s W o U s N J W R h C J G k h U e 4 0 A I G B M l D K H e 0 P 5 9 D P a J h W R m I N C y o d s 6 s A V D 3 I R o o a o x q D k 4 m 2 + q G 1 s S e O R w J c 6 g L b X A P x a 9 h Y s H l C Q j h 6 k 6 X L K g T t 8 P j o P M + R x W V r 2 T a M 2 L O q I H o p i r c u N Z g 9 6 K S K h D B z s w E N Z E W l K X G N t o 7 3 z F p c E Q Q W 5 3 b d d T w 0 k M s o J d / 0 W 1 / 3 4 c o d a T 2 B Z v l H m A R D d F 3 e h h X 0 i i 8 R D d R V i 3 A Y G O P B N E 0 t 7 L K v M m f l p T I b q f G f C L W E c Z p 2 3 C M H n 5 A h 8 v f 6 c U 6 K L Y b p R W e z Y Q c E u A o A 6 t G + 4 K a N f W h t b 9 o t T w 5 R g D K N v B K r y J K N I l T K R a X h V f n 0 K 3 A a I P b 1 A 8 T T D e t q S 9 2 i 8 H m / 6 p Q / Y I n 8 e U X D v T 1 R b k v Z w Y 8 A 3 H X / u r C K + 8 l A l c O n / K G t U L f O m V Q 4 R e w 1 a / v h b j / q V 5 y / / 8 J v g / / 0 9 5 9 8 9 v V 3 / / b V b / 7 r D 7 / + 5 v t 3 3 / r j 1 9 + 9 / + 7 r X 3 / 1 / V d f f P 5 P 3 / z m 3 X 4 h / N + 8 + + d v f v f b 9 1 / + 0 V + + + / r d t / / 4 7 r s v e 0 f + j 7 / 8 1 e / + 9 b e / / u q 7 b 9 6 9 / / K v / v r L X / 3 d X / z J + 3 / 5 / e c f / e f n P n / b p z / / 6 H 7 9 / P f f f P v u C + D z i V 9 u / I u P P / 3 b T z 7 9 7 E 8 / / k w B I y F y q X / 4 / K O N e N b 6 3 9 f 9 / o v / A A S u a f j 5 j w I A < / r l > < / C u s t o m R e g i o n S t a t 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s q m i d = " 2 3 f 5 a d 1 0 - 1 0 d 3 - 4 9 1 1 - 8 f a 8 - c c 4 f 0 8 b e 5 c 2 e "   x m l n s = " h t t p : / / s c h e m a s . m i c r o s o f t . c o m / D a t a M a s h u p " > A A A A A N U F A A B Q S w M E F A A C A A g A Z X 7 W V L l G 6 T q l A A A A 9 w A A A B I A H A B D b 2 5 m a W c v U G F j a 2 F n Z S 5 4 b W w g o h g A K K A U A A A A A A A A A A A A A A A A A A A A A A A A A A A A h Y 9 N C s I w G E S v U r J v / k S Q 8 j U F X b i x I A j i N q S x D b a p N K n p 3 V x 4 J K 9 g R a v u X M 6 b t 5 i 5 X 2 + Q D U 0 d X X T n T G t T x D B F k b a q L Y w t U 9 T 7 Y 7 x A m Y C t V C d Z 6 m i U r U s G V 6 S o 8 v 6 c E B J C w G G G 2 6 4 k n F J G D v l m p y r d S P S R z X 8 5 N t Z 5 a Z V G A v a v M Y J j R u e Y c c 4 x B T J R y I 3 9 G n w c / G x / I K z 6 2 v e d F t r G 6 y W Q K Q J 5 n x A P U E s D B B Q A A g A I A G V + 1 l 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l f t Z U x L 8 r k s 4 C A A B x I g A A E w A c A E Z v c m 1 1 b G F z L 1 N l Y 3 R p b 2 4 x L m 0 g o h g A K K A U A A A A A A A A A A A A A A A A A A A A A A A A A A A A 7 Z h R b 9 o w E M f f k f g O p + w l S B n C T j L W T T w w 1 r X T N H U q S N V E q s m F a 0 F N Y m Q 7 C I T 4 7 n N K K F m V 2 0 u l 7 c W 8 k P w v t u 9 3 D u e / 0 D g z S 5 n D + P D N P r Z b 7 Z Z e C I V z m D A Y Q I q m 3 Q L 7 G c t C z d A q 5 5 s Z p t 0 b q R 7 v p H z 0 v y x T 7 I 5 k b j A 3 2 v d G H 5 L P w o h k O L 5 M v g t t U G l 4 C 9 X V U U m u c S W V g a y 6 v c A c l U h h J d P l b J t c r Z Z 5 m d Q 1 a h R q t k j G m X z E e 4 U I F 5 9 A F 2 q N 2 + S n L C 7 k G m 7 E G o H 1 g f c 4 P 2 r l N W C Z J i j U R W p 0 c p 4 / p C K f H + / h X i q w K Y I / n N t 7 O C 1 Q j u 0 A D 7 u 9 s M t 5 d 5 P q j d c J I C / S N A C j C u w E h 3 p M 2 K / x A t H Y i h x K s 5 t + N Z g N v A n z g m / L f D 7 w n u L e 7 X 5 a V u S 2 G v f G + 6 F k J o 0 t 8 C W K u c X 3 7 B Q T c W f L W E U q 3 T 8 u E c C 0 i g z T d D w T q V B 6 U O Z y 2 3 m e d L Q Q + U O 5 a d s V n i a c K J F r y 5 q N Z F p k e R n U f k M G w W 7 n 2 X J 4 F t E + A g Y 3 Z h / A z j s M 4 0 d d 5 N u a H D b L U b M c N 8 v v m u V + s / y + W T 5 r l l m P 0 B m h E 6 C M I G U E K i N Y G Q H L C F p G 4 D K C l x O 8 n O D l B C 8 n e D n B y w l e T v B y g p c T v P y M e D H D H h U g i E P q V S a I Q 4 I 4 J I h D g j g k i E O C O C R 2 O K K A I 0 Y F C O K I + v U S x B F B H B H E E U E c E c Q R Q R w T 7 3 R M 7 H B M 8 M Y E b 0 y 1 K 4 I 3 J n h j g j c m e O M / e P e n R v 7 U s l d S l 7 2 8 7 O E v m n k Z 8 V + 0 + 9 P g 4 X x u x V G h j c x O A 6 1 6 W N R v m D 4 A r 3 o + A B S z B U y P h e z X j p d r z O T a j r k y C 1 R w e K J 2 c I 0 x t Q a i k v 0 X e Q S n v e l 7 + 0 6 7 t c z / P m 3 d h N i M G f i 8 4 z k v 4 r y I 8 y L O i z g v 4 r y I 8 y L O i 7 z S i 7 C n x Z 6 P l N o x U j s 6 a s f F q y 1 M 6 C y M s z D O w j g L 4 y y M s z D O w j g L 8 x / / T o m c F 3 F e x H k R 5 0 W c F 3 F e x H k R 5 0 X + n R f 5 D V B L A Q I t A B Q A A g A I A G V + 1 l S 5 R u k 6 p Q A A A P c A A A A S A A A A A A A A A A A A A A A A A A A A A A B D b 2 5 m a W c v U G F j a 2 F n Z S 5 4 b W x Q S w E C L Q A U A A I A C A B l f t Z U D 8 r p q 6 Q A A A D p A A A A E w A A A A A A A A A A A A A A A A D x A A A A W 0 N v b n R l b n R f V H l w Z X N d L n h t b F B L A Q I t A B Q A A g A I A G V + 1 l T E v y u S z g I A A H E i A A A T A A A A A A A A A A A A A A A A A O I B A A B G b 3 J t d W x h c y 9 T Z W N 0 a W 9 u M S 5 t U E s F B g A A A A A D A A M A w g A A A P 0 E 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r g q A A A A A A A A l i o 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Q x P C 9 J d G V t U G F 0 a D 4 8 L 0 l 0 Z W 1 M b 2 N h d G l v b j 4 8 U 3 R h Y m x l R W 5 0 c m l l c z 4 8 R W 5 0 c n k g V H l w Z T 0 i S X N Q c m l 2 Y X R l I i B W Y W x 1 Z T 0 i b D A i I C 8 + P E V u d H J 5 I F R 5 c G U 9 I k Z p b G 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Q 2 9 s d W 1 u T m F t Z X M i I F Z h b H V l P S J z W y Z x d W 9 0 O 0 N v b H V t b j U y N y Z x d W 9 0 O 1 0 i I C 8 + P E V u d H J 5 I F R 5 c G U 9 I k Z p b G x l Z E N v b X B s Z X R l U m V z d W x 0 V G 9 X b 3 J r c 2 h l Z X Q i I F Z h b H V l P S J s M S I g L z 4 8 R W 5 0 c n k g V H l w Z T 0 i R m l s b E 9 i a m V j d F R 5 c G U i I F Z h b H V l P S J z Q 2 9 u b m V j d G l v b k 9 u b H k i I C 8 + P E V u d H J 5 I F R 5 c G U 9 I k Z p b G x U b 0 R h d G F N b 2 R l b E V u Y W J s Z W Q i I F Z h b H V l P S J s M C I g L z 4 8 R W 5 0 c n k g V H l w Z T 0 i R m l s b E N v b H V t b l R 5 c G V z I i B W Y W x 1 Z T 0 i c 0 F B P T 0 i I C 8 + P E V u d H J 5 I F R 5 c G U 9 I k Z p b G x M Y X N 0 V X B k Y X R l Z C I g V m F s d W U 9 I m Q y M D I y L T A 2 L T I y V D E 0 O j I z O j M 3 L j Y 4 M z M y M j d a I i A v P j x F b n R y e S B U e X B l P S J R d W V y e U l E I i B W Y W x 1 Z T 0 i c z J h M 2 Y 1 O D E 1 L W Z l Z j Y t N G M w Z C 0 4 Z m R j L W R h N T E 4 M D E y N 2 F l Z i I g L z 4 8 R W 5 0 c n k g V H l w Z T 0 i R m l s b E V y c m 9 y Q 2 9 1 b n Q i I F Z h b H V l P S J s M C I g L z 4 8 R W 5 0 c n k g V H l w Z T 0 i R m l s b E V y c m 9 y Q 2 9 k Z S I g V m F s d W U 9 I n N V b m t u b 3 d u I i A v P j x F b n R y e S B U e X B l P S J G a W x s Q 2 9 1 b n Q i I F Z h b H V l P S J s N T k i I C 8 + P E V u d H J 5 I F R 5 c G U 9 I k Z p b G x T d G F 0 d X M i I F Z h b H V l P S J z Q 2 9 t c G x l d G U i I C 8 + P E V u d H J 5 I F R 5 c G U 9 I k F k Z G V k V G 9 E Y X R h T W 9 k Z W w i I F Z h b H V l P S J s M C I g L z 4 8 R W 5 0 c n k g V H l w Z T 0 i U m V s Y X R p b 2 5 z a G l w S W 5 m b 0 N v b n R h a W 5 l c i I g V m F s d W U 9 I n N 7 J n F 1 b 3 Q 7 Y 2 9 s d W 1 u Q 2 9 1 b n Q m c X V v d D s 6 M S w m c X V v d D t r Z X l D b 2 x 1 b W 5 O Y W 1 l c y Z x d W 9 0 O z p b X S w m c X V v d D t x d W V y e V J l b G F 0 a W 9 u c 2 h p c H M m c X V v d D s 6 W 1 0 s J n F 1 b 3 Q 7 Y 2 9 s d W 1 u S W R l b n R p d G l l c y Z x d W 9 0 O z p b J n F 1 b 3 Q 7 U 2 V j d G l v b j E v V D E v Q X V 0 b 1 J l b W 9 2 Z W R D b 2 x 1 b W 5 z M S 5 7 Q 2 9 s d W 1 u N T I 3 L D B 9 J n F 1 b 3 Q 7 X S w m c X V v d D t D b 2 x 1 b W 5 D b 3 V u d C Z x d W 9 0 O z o x L C Z x d W 9 0 O 0 t l e U N v b H V t b k 5 h b W V z J n F 1 b 3 Q 7 O l t d L C Z x d W 9 0 O 0 N v b H V t b k l k Z W 5 0 a X R p Z X M m c X V v d D s 6 W y Z x d W 9 0 O 1 N l Y 3 R p b 2 4 x L 1 Q x L 0 F 1 d G 9 S Z W 1 v d m V k Q 2 9 s d W 1 u c z E u e 0 N v b H V t b j U y N y w w f S Z x d W 9 0 O 1 0 s J n F 1 b 3 Q 7 U m V s Y X R p b 2 5 z a G l w S W 5 m b y Z x d W 9 0 O z p b X X 0 i I C 8 + P C 9 T d G F i b G V F b n R y a W V z P j w v S X R l b T 4 8 S X R l b T 4 8 S X R l b U x v Y 2 F 0 a W 9 u P j x J d G V t V H l w Z T 5 G b 3 J t d W x h P C 9 J d G V t V H l w Z T 4 8 S X R l b V B h d G g + U 2 V j d G l v b j E v V D E v U 2 9 1 c m N l P C 9 J d G V t U G F 0 a D 4 8 L 0 l 0 Z W 1 M b 2 N h d G l v b j 4 8 U 3 R h Y m x l R W 5 0 c m l l c y A v P j w v S X R l b T 4 8 S X R l b T 4 8 S X R l b U x v Y 2 F 0 a W 9 u P j x J d G V t V H l w Z T 5 G b 3 J t d W x h P C 9 J d G V t V H l w Z T 4 8 S X R l b V B h d G g + U 2 V j d G l v b j E v V D E v V D F f U 2 h l Z X Q 8 L 0 l 0 Z W 1 Q Y X R o P j w v S X R l b U x v Y 2 F 0 a W 9 u P j x T d G F i b G V F b n R y a W V z I C 8 + P C 9 J d G V t P j x J d G V t P j x J d G V t T G 9 j Y X R p b 2 4 + P E l 0 Z W 1 U e X B l P k Z v c m 1 1 b G E 8 L 0 l 0 Z W 1 U e X B l P j x J d G V t U G F 0 a D 5 T Z W N 0 a W 9 u M S 9 U M S 9 Q c m 9 t b 3 R l Z C U y M E h l Y W R l c n M 8 L 0 l 0 Z W 1 Q Y X R o P j w v S X R l b U x v Y 2 F 0 a W 9 u P j x T d G F i b G V F b n R y a W V z I C 8 + P C 9 J d G V t P j x J d G V t P j x J d G V t T G 9 j Y X R p b 2 4 + P E l 0 Z W 1 U e X B l P k Z v c m 1 1 b G E 8 L 0 l 0 Z W 1 U e X B l P j x J d G V t U G F 0 a D 5 T Z W N 0 a W 9 u M S 9 U M S 9 D a G F u Z 2 V k J T I w V H l w Z T w v S X R l b V B h d G g + P C 9 J d G V t T G 9 j Y X R p b 2 4 + P F N 0 Y W J s Z U V u d H J p Z X M g L z 4 8 L 0 l 0 Z W 0 + P E l 0 Z W 0 + P E l 0 Z W 1 M b 2 N h d G l v b j 4 8 S X R l b V R 5 c G U + R m 9 y b X V s Y T w v S X R l b V R 5 c G U + P E l 0 Z W 1 Q Y X R o P l N l Y 3 R p b 2 4 x L 1 Q x L 1 R y Y W 5 z c G 9 z Z W Q l M j B U Y W J s Z T w v S X R l b V B h d G g + P C 9 J d G V t T G 9 j Y X R p b 2 4 + P F N 0 Y W J s Z U V u d H J p Z X M g L z 4 8 L 0 l 0 Z W 0 + P E l 0 Z W 0 + P E l 0 Z W 1 M b 2 N h d G l v b j 4 8 S X R l b V R 5 c G U + R m 9 y b X V s Y T w v S X R l b V R 5 c G U + P E l 0 Z W 1 Q Y X R o P l N l Y 3 R p b 2 4 x L 1 Q x L 0 F k Z G V k J T I w Q 3 V z d G 9 t P C 9 J d G V t U G F 0 a D 4 8 L 0 l 0 Z W 1 M b 2 N h d G l v b j 4 8 U 3 R h Y m x l R W 5 0 c m l l c y A v P j w v S X R l b T 4 8 S X R l b T 4 8 S X R l b U x v Y 2 F 0 a W 9 u P j x J d G V t V H l w Z T 5 G b 3 J t d W x h P C 9 J d G V t V H l w Z T 4 8 S X R l b V B h d G g + U 2 V j d G l v b j E v V D E v U m V t b 3 Z l Z C U y M E 9 0 a G V y J T I w Q 2 9 s d W 1 u c z w v S X R l b V B h d G g + P C 9 J d G V t T G 9 j Y X R p b 2 4 + P F N 0 Y W J s Z U V u d H J p Z X M g L z 4 8 L 0 l 0 Z W 0 + P E l 0 Z W 0 + P E l 0 Z W 1 M b 2 N h d G l v b j 4 8 S X R l b V R 5 c G U + R m 9 y b X V s Y T w v S X R l b V R 5 c G U + P E l 0 Z W 1 Q Y X R o P l N l Y 3 R p b 2 4 x L 1 Q x J T I w K D I p P C 9 J d G V t U G F 0 a D 4 8 L 0 l 0 Z W 1 M b 2 N h d G l v b j 4 8 U 3 R h Y m x l R W 5 0 c m l l c z 4 8 R W 5 0 c n k g V H l w Z T 0 i S X N Q c m l 2 Y X R l I i B W Y W x 1 Z T 0 i b D A i I C 8 + P E V u d H J 5 I F R 5 c G U 9 I k Z p b G 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Q 2 9 1 b n Q i I F Z h b H V l P S J s N T k i I C 8 + P E V u d H J 5 I F R 5 c G U 9 I k Z p b G x l Z E N v b X B s Z X R l U m V z d W x 0 V G 9 X b 3 J r c 2 h l Z X Q i I F Z h b H V l P S J s M S I g L z 4 8 R W 5 0 c n k g V H l w Z T 0 i R m l s b E 9 i a m V j d F R 5 c G U i I F Z h b H V l P S J z Q 2 9 u b m V j d G l v b k 9 u b H k i I C 8 + P E V u d H J 5 I F R 5 c G U 9 I k Z p b G x U b 0 R h d G F N b 2 R l b E V u Y W J s Z W Q i I F Z h b H V l P S J s M C I g L z 4 8 R W 5 0 c n k g V H l w Z T 0 i R m l s b E V y c m 9 y Q 2 9 k Z S I g V m F s d W U 9 I n N V b m t u b 3 d u I i A v P j x F b n R y e S B U e X B l P S J G a W x s R X J y b 3 J D b 3 V u d C I g V m F s d W U 9 I m w w I i A v P j x F b n R y e S B U e X B l P S J R d W V y e U l E I i B W Y W x 1 Z T 0 i c z g z N j E 5 Z D Y w L W N h O T k t N G Y 4 N S 1 h Y 2 M x L T k 3 M j V i Z T Y y O W Z h M C I g L z 4 8 R W 5 0 c n k g V H l w Z T 0 i R m l s b E x h c 3 R V c G R h d G V k I i B W Y W x 1 Z T 0 i Z D I w M j I t M D U t M T l U M T E 6 N D Y 6 M D k u O D I 0 M T M 2 N V o i I C 8 + P E V u d H J 5 I F R 5 c G U 9 I k Z p b G x D b 2 x 1 b W 5 U e X B l c y I g V m F s d W U 9 I n N B Q U F B Q U F B Q S I g L z 4 8 R W 5 0 c n k g V H l w Z T 0 i R m l s b E N v b H V t b k 5 h b W V z I i B W Y W x 1 Z T 0 i c 1 s m c X V v d D t D b 2 x 1 b W 4 x J n F 1 b 3 Q 7 L C Z x d W 9 0 O 0 N v b H V t b j I m c X V v d D s s J n F 1 b 3 Q 7 Q 2 9 s d W 1 u M y Z x d W 9 0 O y w m c X V v d D t D b 2 x 1 b W 4 0 J n F 1 b 3 Q 7 L C Z x d W 9 0 O 0 N v b H V t b j U m c X V v d D s s J n F 1 b 3 Q 7 Q 2 9 s d W 1 u N T I 3 J n F 1 b 3 Q 7 X S I g L z 4 8 R W 5 0 c n k g V H l w Z T 0 i R m l s b F N 0 Y X R 1 c y I g V m F s d W U 9 I n N D b 2 1 w b G V 0 Z S I g L z 4 8 R W 5 0 c n k g V H l w Z T 0 i Q W R k Z W R U b 0 R h d G F N b 2 R l b C I g V m F s d W U 9 I m w w I i A v P j x F b n R y e S B U e X B l P S J S Z W x h d G l v b n N o a X B J b m Z v Q 2 9 u d G F p b m V y I i B W Y W x 1 Z T 0 i c 3 s m c X V v d D t j b 2 x 1 b W 5 D b 3 V u d C Z x d W 9 0 O z o 2 L C Z x d W 9 0 O 2 t l e U N v b H V t b k 5 h b W V z J n F 1 b 3 Q 7 O l t d L C Z x d W 9 0 O 3 F 1 Z X J 5 U m V s Y X R p b 2 5 z a G l w c y Z x d W 9 0 O z p b X S w m c X V v d D t j b 2 x 1 b W 5 J Z G V u d G l 0 a W V z J n F 1 b 3 Q 7 O l s m c X V v d D t T Z W N 0 a W 9 u M S 9 U M S A o M i k v Q X V 0 b 1 J l b W 9 2 Z W R D b 2 x 1 b W 5 z M S 5 7 Q 2 9 s d W 1 u M S w w f S Z x d W 9 0 O y w m c X V v d D t T Z W N 0 a W 9 u M S 9 U M S A o M i k v Q X V 0 b 1 J l b W 9 2 Z W R D b 2 x 1 b W 5 z M S 5 7 Q 2 9 s d W 1 u M i w x f S Z x d W 9 0 O y w m c X V v d D t T Z W N 0 a W 9 u M S 9 U M S A o M i k v Q X V 0 b 1 J l b W 9 2 Z W R D b 2 x 1 b W 5 z M S 5 7 Q 2 9 s d W 1 u M y w y f S Z x d W 9 0 O y w m c X V v d D t T Z W N 0 a W 9 u M S 9 U M S A o M i k v Q X V 0 b 1 J l b W 9 2 Z W R D b 2 x 1 b W 5 z M S 5 7 Q 2 9 s d W 1 u N C w z f S Z x d W 9 0 O y w m c X V v d D t T Z W N 0 a W 9 u M S 9 U M S A o M i k v Q X V 0 b 1 J l b W 9 2 Z W R D b 2 x 1 b W 5 z M S 5 7 Q 2 9 s d W 1 u N S w 0 f S Z x d W 9 0 O y w m c X V v d D t T Z W N 0 a W 9 u M S 9 U M S A o M i k v Q X V 0 b 1 J l b W 9 2 Z W R D b 2 x 1 b W 5 z M S 5 7 Q 2 9 s d W 1 u N T I 3 L D V 9 J n F 1 b 3 Q 7 X S w m c X V v d D t D b 2 x 1 b W 5 D b 3 V u d C Z x d W 9 0 O z o 2 L C Z x d W 9 0 O 0 t l e U N v b H V t b k 5 h b W V z J n F 1 b 3 Q 7 O l t d L C Z x d W 9 0 O 0 N v b H V t b k l k Z W 5 0 a X R p Z X M m c X V v d D s 6 W y Z x d W 9 0 O 1 N l Y 3 R p b 2 4 x L 1 Q x I C g y K S 9 B d X R v U m V t b 3 Z l Z E N v b H V t b n M x L n t D b 2 x 1 b W 4 x L D B 9 J n F 1 b 3 Q 7 L C Z x d W 9 0 O 1 N l Y 3 R p b 2 4 x L 1 Q x I C g y K S 9 B d X R v U m V t b 3 Z l Z E N v b H V t b n M x L n t D b 2 x 1 b W 4 y L D F 9 J n F 1 b 3 Q 7 L C Z x d W 9 0 O 1 N l Y 3 R p b 2 4 x L 1 Q x I C g y K S 9 B d X R v U m V t b 3 Z l Z E N v b H V t b n M x L n t D b 2 x 1 b W 4 z L D J 9 J n F 1 b 3 Q 7 L C Z x d W 9 0 O 1 N l Y 3 R p b 2 4 x L 1 Q x I C g y K S 9 B d X R v U m V t b 3 Z l Z E N v b H V t b n M x L n t D b 2 x 1 b W 4 0 L D N 9 J n F 1 b 3 Q 7 L C Z x d W 9 0 O 1 N l Y 3 R p b 2 4 x L 1 Q x I C g y K S 9 B d X R v U m V t b 3 Z l Z E N v b H V t b n M x L n t D b 2 x 1 b W 4 1 L D R 9 J n F 1 b 3 Q 7 L C Z x d W 9 0 O 1 N l Y 3 R p b 2 4 x L 1 Q x I C g y K S 9 B d X R v U m V t b 3 Z l Z E N v b H V t b n M x L n t D b 2 x 1 b W 4 1 M j c s N X 0 m c X V v d D t d L C Z x d W 9 0 O 1 J l b G F 0 a W 9 u c 2 h p c E l u Z m 8 m c X V v d D s 6 W 1 1 9 I i A v P j x F b n R y e S B U e X B l P S J M b 2 F k Z W R U b 0 F u Y W x 5 c 2 l z U 2 V y d m l j Z X M i I F Z h b H V l P S J s M C I g L z 4 8 L 1 N 0 Y W J s Z U V u d H J p Z X M + P C 9 J d G V t P j x J d G V t P j x J d G V t T G 9 j Y X R p b 2 4 + P E l 0 Z W 1 U e X B l P k Z v c m 1 1 b G E 8 L 0 l 0 Z W 1 U e X B l P j x J d G V t U G F 0 a D 5 T Z W N 0 a W 9 u M S 9 U M S U y M C g y K S 9 T b 3 V y Y 2 U 8 L 0 l 0 Z W 1 Q Y X R o P j w v S X R l b U x v Y 2 F 0 a W 9 u P j x T d G F i b G V F b n R y a W V z I C 8 + P C 9 J d G V t P j x J d G V t P j x J d G V t T G 9 j Y X R p b 2 4 + P E l 0 Z W 1 U e X B l P k Z v c m 1 1 b G E 8 L 0 l 0 Z W 1 U e X B l P j x J d G V t U G F 0 a D 5 T Z W N 0 a W 9 u M S 9 U M S U y M C g y K S 9 U M V 9 T a G V l d D w v S X R l b V B h d G g + P C 9 J d G V t T G 9 j Y X R p b 2 4 + P F N 0 Y W J s Z U V u d H J p Z X M g L z 4 8 L 0 l 0 Z W 0 + P E l 0 Z W 0 + P E l 0 Z W 1 M b 2 N h d G l v b j 4 8 S X R l b V R 5 c G U + R m 9 y b X V s Y T w v S X R l b V R 5 c G U + P E l 0 Z W 1 Q Y X R o P l N l Y 3 R p b 2 4 x L 1 Q x J T I w K D I p L 1 B y b 2 1 v d G V k J T I w S G V h Z G V y c z w v S X R l b V B h d G g + P C 9 J d G V t T G 9 j Y X R p b 2 4 + P F N 0 Y W J s Z U V u d H J p Z X M g L z 4 8 L 0 l 0 Z W 0 + P E l 0 Z W 0 + P E l 0 Z W 1 M b 2 N h d G l v b j 4 8 S X R l b V R 5 c G U + R m 9 y b X V s Y T w v S X R l b V R 5 c G U + P E l 0 Z W 1 Q Y X R o P l N l Y 3 R p b 2 4 x L 1 Q x J T I w K D I p L 0 N o Y W 5 n Z W Q l M j B U e X B l P C 9 J d G V t U G F 0 a D 4 8 L 0 l 0 Z W 1 M b 2 N h d G l v b j 4 8 U 3 R h Y m x l R W 5 0 c m l l c y A v P j w v S X R l b T 4 8 S X R l b T 4 8 S X R l b U x v Y 2 F 0 a W 9 u P j x J d G V t V H l w Z T 5 G b 3 J t d W x h P C 9 J d G V t V H l w Z T 4 8 S X R l b V B h d G g + U 2 V j d G l v b j E v V D E l M j A o M i k v V H J h b n N w b 3 N l Z C U y M F R h Y m x l P C 9 J d G V t U G F 0 a D 4 8 L 0 l 0 Z W 1 M b 2 N h d G l v b j 4 8 U 3 R h Y m x l R W 5 0 c m l l c y A v P j w v S X R l b T 4 8 S X R l b T 4 8 S X R l b U x v Y 2 F 0 a W 9 u P j x J d G V t V H l w Z T 5 G b 3 J t d W x h P C 9 J d G V t V H l w Z T 4 8 S X R l b V B h d G g + U 2 V j d G l v b j E v V D E l M j A o M i k v Q W R k Z W Q l M j B D d X N 0 b 2 0 8 L 0 l 0 Z W 1 Q Y X R o P j w v S X R l b U x v Y 2 F 0 a W 9 u P j x T d G F i b G V F b n R y a W V z I C 8 + P C 9 J d G V t P j x J d G V t P j x J d G V t T G 9 j Y X R p b 2 4 + P E l 0 Z W 1 U e X B l P k Z v c m 1 1 b G E 8 L 0 l 0 Z W 1 U e X B l P j x J d G V t U G F 0 a D 5 T Z W N 0 a W 9 u M S 9 U M S U y M C g y K S 9 S Z W 1 v d m V k J T I w T 3 R o Z X I l M j B D b 2 x 1 b W 5 z P C 9 J d G V t U G F 0 a D 4 8 L 0 l 0 Z W 1 M b 2 N h d G l v b j 4 8 U 3 R h Y m x l R W 5 0 c m l l c y A v P j w v S X R l b T 4 8 S X R l b T 4 8 S X R l b U x v Y 2 F 0 a W 9 u P j x J d G V t V H l w Z T 5 G b 3 J t d W x h P C 9 J d G V t V H l w Z T 4 8 S X R l b V B h d G g + U 2 V j d G l v b j E v V D E l M j A o M y k 8 L 0 l 0 Z W 1 Q Y X R o P j w v S X R l b U x v Y 2 F 0 a W 9 u P j x T d G F i b G V F b n R y a W V z P j x F b n R y e S B U e X B l P S J J c 1 B y a X Z h d G U i I F Z h b H V l P S J s M C I g L z 4 8 R W 5 0 c n k g V H l w Z T 0 i R m l s 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D b 2 x 1 b W 5 O Y W 1 l c y I g V m F s d W U 9 I n N b J n F 1 b 3 Q 7 Q 2 9 s d W 1 u N T I 3 J n F 1 b 3 Q 7 X S I g L z 4 8 R W 5 0 c n k g V H l w Z T 0 i R m l s b G V k Q 2 9 t c G x l d G V S Z X N 1 b H R U b 1 d v c m t z a G V l d C I g V m F s d W U 9 I m w x I i A v P j x F b n R y e S B U e X B l P S J G a W x s T 2 J q Z W N 0 V H l w Z S I g V m F s d W U 9 I n N D b 2 5 u Z W N 0 a W 9 u T 2 5 s e S I g L z 4 8 R W 5 0 c n k g V H l w Z T 0 i R m l s b F R v R G F 0 Y U 1 v Z G V s R W 5 h Y m x l Z C I g V m F s d W U 9 I m w w I i A v P j x F b n R y e S B U e X B l P S J G a W x s Q 2 9 s d W 1 u V H l w Z X M i I F Z h b H V l P S J z Q U E 9 P S I g L z 4 8 R W 5 0 c n k g V H l w Z T 0 i R m l s b E x h c 3 R V c G R h d G V k I i B W Y W x 1 Z T 0 i Z D I w M j I t M D Y t M j J U M T I 6 M z I 6 M T U u O D M 3 M T Y z N l o i I C 8 + P E V u d H J 5 I F R 5 c G U 9 I l F 1 Z X J 5 S U Q i I F Z h b H V l P S J z M z A 1 M j c 4 Y T A t M T I y M i 0 0 Y T h i L W I 3 Z j g t Z j d m N T I 1 O G Y x Y T g 5 I i A v P j x F b n R y e S B U e X B l P S J G a W x s R X J y b 3 J D b 3 V u d C I g V m F s d W U 9 I m w w I i A v P j x F b n R y e S B U e X B l P S J G a W x s R X J y b 3 J D b 2 R l I i B W Y W x 1 Z T 0 i c 1 V u a 2 5 v d 2 4 i I C 8 + P E V u d H J 5 I F R 5 c G U 9 I k Z p b G x D b 3 V u d C I g V m F s d W U 9 I m w 1 O S I g L z 4 8 R W 5 0 c n k g V H l w Z T 0 i R m l s b F N 0 Y X R 1 c y I g V m F s d W U 9 I n N D b 2 1 w b G V 0 Z S I g L z 4 8 R W 5 0 c n k g V H l w Z T 0 i Q W R k Z W R U b 0 R h d G F N b 2 R l b C I g V m F s d W U 9 I m w w I i A v P j x F b n R y e S B U e X B l P S J M b 2 F k Z W R U b 0 F u Y W x 5 c 2 l z U 2 V y d m l j Z X M i I F Z h b H V l P S J s M C I g L z 4 8 R W 5 0 c n k g V H l w Z T 0 i U m V s Y X R p b 2 5 z a G l w S W 5 m b 0 N v b n R h a W 5 l c i I g V m F s d W U 9 I n N 7 J n F 1 b 3 Q 7 Y 2 9 s d W 1 u Q 2 9 1 b n Q m c X V v d D s 6 M S w m c X V v d D t r Z X l D b 2 x 1 b W 5 O Y W 1 l c y Z x d W 9 0 O z p b X S w m c X V v d D t x d W V y e V J l b G F 0 a W 9 u c 2 h p c H M m c X V v d D s 6 W 1 0 s J n F 1 b 3 Q 7 Y 2 9 s d W 1 u S W R l b n R p d G l l c y Z x d W 9 0 O z p b J n F 1 b 3 Q 7 U 2 V j d G l v b j E v V D E g K D M p L 0 F 1 d G 9 S Z W 1 v d m V k Q 2 9 s d W 1 u c z E u e 0 N v b H V t b j U y N y w w f S Z x d W 9 0 O 1 0 s J n F 1 b 3 Q 7 Q 2 9 s d W 1 u Q 2 9 1 b n Q m c X V v d D s 6 M S w m c X V v d D t L Z X l D b 2 x 1 b W 5 O Y W 1 l c y Z x d W 9 0 O z p b X S w m c X V v d D t D b 2 x 1 b W 5 J Z G V u d G l 0 a W V z J n F 1 b 3 Q 7 O l s m c X V v d D t T Z W N 0 a W 9 u M S 9 U M S A o M y k v Q X V 0 b 1 J l b W 9 2 Z W R D b 2 x 1 b W 5 z M S 5 7 Q 2 9 s d W 1 u N T I 3 L D B 9 J n F 1 b 3 Q 7 X S w m c X V v d D t S Z W x h d G l v b n N o a X B J b m Z v J n F 1 b 3 Q 7 O l t d f S I g L z 4 8 L 1 N 0 Y W J s Z U V u d H J p Z X M + P C 9 J d G V t P j x J d G V t P j x J d G V t T G 9 j Y X R p b 2 4 + P E l 0 Z W 1 U e X B l P k Z v c m 1 1 b G E 8 L 0 l 0 Z W 1 U e X B l P j x J d G V t U G F 0 a D 5 T Z W N 0 a W 9 u M S 9 U M S U y M C g z K S 9 T b 3 V y Y 2 U 8 L 0 l 0 Z W 1 Q Y X R o P j w v S X R l b U x v Y 2 F 0 a W 9 u P j x T d G F i b G V F b n R y a W V z I C 8 + P C 9 J d G V t P j x J d G V t P j x J d G V t T G 9 j Y X R p b 2 4 + P E l 0 Z W 1 U e X B l P k Z v c m 1 1 b G E 8 L 0 l 0 Z W 1 U e X B l P j x J d G V t U G F 0 a D 5 T Z W N 0 a W 9 u M S 9 U M S U y M C g z K S 9 U M V 9 T a G V l d D w v S X R l b V B h d G g + P C 9 J d G V t T G 9 j Y X R p b 2 4 + P F N 0 Y W J s Z U V u d H J p Z X M g L z 4 8 L 0 l 0 Z W 0 + P E l 0 Z W 0 + P E l 0 Z W 1 M b 2 N h d G l v b j 4 8 S X R l b V R 5 c G U + R m 9 y b X V s Y T w v S X R l b V R 5 c G U + P E l 0 Z W 1 Q Y X R o P l N l Y 3 R p b 2 4 x L 1 Q x J T I w K D M p L 1 B y b 2 1 v d G V k J T I w S G V h Z G V y c z w v S X R l b V B h d G g + P C 9 J d G V t T G 9 j Y X R p b 2 4 + P F N 0 Y W J s Z U V u d H J p Z X M g L z 4 8 L 0 l 0 Z W 0 + P E l 0 Z W 0 + P E l 0 Z W 1 M b 2 N h d G l v b j 4 8 S X R l b V R 5 c G U + R m 9 y b X V s Y T w v S X R l b V R 5 c G U + P E l 0 Z W 1 Q Y X R o P l N l Y 3 R p b 2 4 x L 1 Q x J T I w K D M p L 0 N o Y W 5 n Z W Q l M j B U e X B l P C 9 J d G V t U G F 0 a D 4 8 L 0 l 0 Z W 1 M b 2 N h d G l v b j 4 8 U 3 R h Y m x l R W 5 0 c m l l c y A v P j w v S X R l b T 4 8 S X R l b T 4 8 S X R l b U x v Y 2 F 0 a W 9 u P j x J d G V t V H l w Z T 5 G b 3 J t d W x h P C 9 J d G V t V H l w Z T 4 8 S X R l b V B h d G g + U 2 V j d G l v b j E v V D E l M j A o M y k v V H J h b n N w b 3 N l Z C U y M F R h Y m x l P C 9 J d G V t U G F 0 a D 4 8 L 0 l 0 Z W 1 M b 2 N h d G l v b j 4 8 U 3 R h Y m x l R W 5 0 c m l l c y A v P j w v S X R l b T 4 8 S X R l b T 4 8 S X R l b U x v Y 2 F 0 a W 9 u P j x J d G V t V H l w Z T 5 G b 3 J t d W x h P C 9 J d G V t V H l w Z T 4 8 S X R l b V B h d G g + U 2 V j d G l v b j E v V D E l M j A o M y k v Q W R k Z W Q l M j B D d X N 0 b 2 0 8 L 0 l 0 Z W 1 Q Y X R o P j w v S X R l b U x v Y 2 F 0 a W 9 u P j x T d G F i b G V F b n R y a W V z I C 8 + P C 9 J d G V t P j x J d G V t P j x J d G V t T G 9 j Y X R p b 2 4 + P E l 0 Z W 1 U e X B l P k Z v c m 1 1 b G E 8 L 0 l 0 Z W 1 U e X B l P j x J d G V t U G F 0 a D 5 T Z W N 0 a W 9 u M S 9 U M S U y M C g z K S 9 S Z W 1 v d m V k J T I w T 3 R o Z X I l M j B D b 2 x 1 b W 5 z P C 9 J d G V t U G F 0 a D 4 8 L 0 l 0 Z W 1 M b 2 N h d G l v b j 4 8 U 3 R h Y m x l R W 5 0 c m l l c y A v P j w v S X R l b T 4 8 S X R l b T 4 8 S X R l b U x v Y 2 F 0 a W 9 u P j x J d G V t V H l w Z T 5 G b 3 J t d W x h P C 9 J d G V t V H l w Z T 4 8 S X R l b V B h d G g + U 2 V j d G l v b j E v V D E l M j A o N C k 8 L 0 l 0 Z W 1 Q Y X R o P j w v S X R l b U x v Y 2 F 0 a W 9 u P j x T d G F i b G V F b n R y a W V z P j x F b n R y e S B U e X B l P S J J c 1 B y a X Z h d G U i I F Z h b H V l P S J s M C I g L z 4 8 R W 5 0 c n k g V H l w Z T 0 i R m l s b E V u Y W J s Z W Q i I F Z h b H V l P S J s M S 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D b 2 x 1 b W 5 O Y W 1 l c y I g V m F s d W U 9 I n N b J n F 1 b 3 Q 7 Q 2 9 s d W 1 u N T I 3 J n F 1 b 3 Q 7 X S I g L z 4 8 R W 5 0 c n k g V H l w Z T 0 i R m l s b G V k Q 2 9 t c G x l d G V S Z X N 1 b H R U b 1 d v c m t z a G V l d C I g V m F s d W U 9 I m w x I i A v P j x F b n R y e S B U e X B l P S J G a W x s T 2 J q Z W N 0 V H l w Z S I g V m F s d W U 9 I n N U Y W J s Z S I g L z 4 8 R W 5 0 c n k g V H l w Z T 0 i R m l s b F R v R G F 0 Y U 1 v Z G V s R W 5 h Y m x l Z C I g V m F s d W U 9 I m w w I i A v P j x F b n R y e S B U e X B l P S J G a W x s Q 2 9 s d W 1 u V H l w Z X M i I F Z h b H V l P S J z Q U E 9 P S I g L z 4 8 R W 5 0 c n k g V H l w Z T 0 i R m l s b E x h c 3 R V c G R h d G V k I i B W Y W x 1 Z T 0 i Z D I w M j I t M D U t M T l U M T E 6 N D M 6 N D M u M j E 1 N D E 4 N V o i I C 8 + P E V u d H J 5 I F R 5 c G U 9 I k Z p b G x U Y X J n Z X Q i I F Z h b H V l P S J z X 1 Q x X z I i I C 8 + P E V u d H J 5 I F R 5 c G U 9 I l F 1 Z X J 5 S U Q i I F Z h b H V l P S J z M m E z Z j U 4 M T U t Z m V m N i 0 0 Y z B k L T h m Z G M t Z G E 1 M T g w M T I 3 Y W V m I i A v P j x F b n R y e S B U e X B l P S J G a W x s R X J y b 3 J D b 3 V u d C I g V m F s d W U 9 I m w w I i A v P j x F b n R y e S B U e X B l P S J G a W x s R X J y b 3 J D b 2 R l I i B W Y W x 1 Z T 0 i c 1 V u a 2 5 v d 2 4 i I C 8 + P E V u d H J 5 I F R 5 c G U 9 I k Z p b G x D b 3 V u d C I g V m F s d W U 9 I m w 1 O S I g L z 4 8 R W 5 0 c n k g V H l w Z T 0 i R m l s b F N 0 Y X R 1 c y I g V m F s d W U 9 I n N D b 2 1 w b G V 0 Z S I g L z 4 8 R W 5 0 c n k g V H l w Z T 0 i Q W R k Z W R U b 0 R h d G F N b 2 R l b C I g V m F s d W U 9 I m w w I i A v P j x F b n R y e S B U e X B l P S J S Z W x h d G l v b n N o a X B J b m Z v Q 2 9 u d G F p b m V y I i B W Y W x 1 Z T 0 i c 3 s m c X V v d D t j b 2 x 1 b W 5 D b 3 V u d C Z x d W 9 0 O z o x L C Z x d W 9 0 O 2 t l e U N v b H V t b k 5 h b W V z J n F 1 b 3 Q 7 O l t d L C Z x d W 9 0 O 3 F 1 Z X J 5 U m V s Y X R p b 2 5 z a G l w c y Z x d W 9 0 O z p b X S w m c X V v d D t j b 2 x 1 b W 5 J Z G V u d G l 0 a W V z J n F 1 b 3 Q 7 O l s m c X V v d D t T Z W N 0 a W 9 u M S 9 U M S 9 B d X R v U m V t b 3 Z l Z E N v b H V t b n M x L n t D b 2 x 1 b W 4 1 M j c s M H 0 m c X V v d D t d L C Z x d W 9 0 O 0 N v b H V t b k N v d W 5 0 J n F 1 b 3 Q 7 O j E s J n F 1 b 3 Q 7 S 2 V 5 Q 2 9 s d W 1 u T m F t Z X M m c X V v d D s 6 W 1 0 s J n F 1 b 3 Q 7 Q 2 9 s d W 1 u S W R l b n R p d G l l c y Z x d W 9 0 O z p b J n F 1 b 3 Q 7 U 2 V j d G l v b j E v V D E v Q X V 0 b 1 J l b W 9 2 Z W R D b 2 x 1 b W 5 z M S 5 7 Q 2 9 s d W 1 u N T I 3 L D B 9 J n F 1 b 3 Q 7 X S w m c X V v d D t S Z W x h d G l v b n N o a X B J b m Z v J n F 1 b 3 Q 7 O l t d f S I g L z 4 8 L 1 N 0 Y W J s Z U V u d H J p Z X M + P C 9 J d G V t P j x J d G V t P j x J d G V t T G 9 j Y X R p b 2 4 + P E l 0 Z W 1 U e X B l P k Z v c m 1 1 b G E 8 L 0 l 0 Z W 1 U e X B l P j x J d G V t U G F 0 a D 5 T Z W N 0 a W 9 u M S 9 U M S U y M C g 0 K S 9 T b 3 V y Y 2 U 8 L 0 l 0 Z W 1 Q Y X R o P j w v S X R l b U x v Y 2 F 0 a W 9 u P j x T d G F i b G V F b n R y a W V z I C 8 + P C 9 J d G V t P j x J d G V t P j x J d G V t T G 9 j Y X R p b 2 4 + P E l 0 Z W 1 U e X B l P k Z v c m 1 1 b G E 8 L 0 l 0 Z W 1 U e X B l P j x J d G V t U G F 0 a D 5 T Z W N 0 a W 9 u M S 9 U M S U y M C g 0 K S 9 U M V 9 T a G V l d D w v S X R l b V B h d G g + P C 9 J d G V t T G 9 j Y X R p b 2 4 + P F N 0 Y W J s Z U V u d H J p Z X M g L z 4 8 L 0 l 0 Z W 0 + P E l 0 Z W 0 + P E l 0 Z W 1 M b 2 N h d G l v b j 4 8 S X R l b V R 5 c G U + R m 9 y b X V s Y T w v S X R l b V R 5 c G U + P E l 0 Z W 1 Q Y X R o P l N l Y 3 R p b 2 4 x L 1 Q x J T I w K D Q p L 1 B y b 2 1 v d G V k J T I w S G V h Z G V y c z w v S X R l b V B h d G g + P C 9 J d G V t T G 9 j Y X R p b 2 4 + P F N 0 Y W J s Z U V u d H J p Z X M g L z 4 8 L 0 l 0 Z W 0 + P E l 0 Z W 0 + P E l 0 Z W 1 M b 2 N h d G l v b j 4 8 S X R l b V R 5 c G U + R m 9 y b X V s Y T w v S X R l b V R 5 c G U + P E l 0 Z W 1 Q Y X R o P l N l Y 3 R p b 2 4 x L 1 Q x J T I w K D Q p L 0 N o Y W 5 n Z W Q l M j B U e X B l P C 9 J d G V t U G F 0 a D 4 8 L 0 l 0 Z W 1 M b 2 N h d G l v b j 4 8 U 3 R h Y m x l R W 5 0 c m l l c y A v P j w v S X R l b T 4 8 S X R l b T 4 8 S X R l b U x v Y 2 F 0 a W 9 u P j x J d G V t V H l w Z T 5 G b 3 J t d W x h P C 9 J d G V t V H l w Z T 4 8 S X R l b V B h d G g + U 2 V j d G l v b j E v V D E l M j A o N C k v V H J h b n N w b 3 N l Z C U y M F R h Y m x l P C 9 J d G V t U G F 0 a D 4 8 L 0 l 0 Z W 1 M b 2 N h d G l v b j 4 8 U 3 R h Y m x l R W 5 0 c m l l c y A v P j w v S X R l b T 4 8 S X R l b T 4 8 S X R l b U x v Y 2 F 0 a W 9 u P j x J d G V t V H l w Z T 5 G b 3 J t d W x h P C 9 J d G V t V H l w Z T 4 8 S X R l b V B h d G g + U 2 V j d G l v b j E v V D E l M j A o N C k v Q W R k Z W Q l M j B D d X N 0 b 2 0 8 L 0 l 0 Z W 1 Q Y X R o P j w v S X R l b U x v Y 2 F 0 a W 9 u P j x T d G F i b G V F b n R y a W V z I C 8 + P C 9 J d G V t P j x J d G V t P j x J d G V t T G 9 j Y X R p b 2 4 + P E l 0 Z W 1 U e X B l P k Z v c m 1 1 b G E 8 L 0 l 0 Z W 1 U e X B l P j x J d G V t U G F 0 a D 5 T Z W N 0 a W 9 u M S 9 U M S U y M C g 0 K S 9 S Z W 1 v d m V k J T I w T 3 R o Z X I l M j B D b 2 x 1 b W 5 z P C 9 J d G V t U G F 0 a D 4 8 L 0 l 0 Z W 1 M b 2 N h d G l v b j 4 8 U 3 R h Y m x l R W 5 0 c m l l c y A v P j w v S X R l b T 4 8 L 0 l 0 Z W 1 z P j w v T G 9 j Y W x Q Y W N r Y W d l T W V 0 Y W R h d G F G a W x l P h Y A A A B Q S w U G A A A A A A A A A A A A A A A A A A A A A A A A J g E A A A E A A A D Q j J 3 f A R X R E Y x 6 A M B P w p f r A Q A A A M + J F c M T p Q J P o v K U e a + v i F g A A A A A A g A A A A A A E G Y A A A A B A A A g A A A A + 5 k K c U K i R I G u 0 D + a b d 3 V E S 2 T R J q P H l y 4 m 5 G i N 7 9 7 r q M A A A A A D o A A A A A C A A A g A A A A d P a X 3 i L q 5 h c H M C v A Y F U I S L 9 p + 4 n 2 Q 5 m X O Y s T v 3 p u i C R Q A A A A m X u b i X p C 8 z i a i L 5 6 K k b 5 N F U 0 X B k J 5 / 7 A X Q g D H m u z X J q L i a V l r 8 D b c w h k 1 J W n 3 Q P T V t s O Y L Q m Y c i u U e K + l Y n e y S G v 8 c 8 U M T M d / Z t h p / e y 1 t J A A A A A u g n F 7 H G r p U 5 P k U h V C a Y J D 7 V 1 I I l H Z E I L K C B l b 9 H X O T 0 l 5 Y 7 q g 4 K i S w c O l 0 B B a p l R 9 p b F L t y J D v / 6 m F K 5 B 7 i p z w = = < / D a t a M a s h u p > 
</file>

<file path=customXml/item5.xml><?xml version="1.0" encoding="utf-8"?>
<p:properties xmlns:p="http://schemas.microsoft.com/office/2006/metadata/properties" xmlns:xsi="http://www.w3.org/2001/XMLSchema-instance" xmlns:pc="http://schemas.microsoft.com/office/infopath/2007/PartnerControls">
  <documentManagement>
    <lcf76f155ced4ddcb4097134ff3c332f xmlns="3a4543a0-6766-456e-a2ee-4414459d9a0a">
      <Terms xmlns="http://schemas.microsoft.com/office/infopath/2007/PartnerControls"/>
    </lcf76f155ced4ddcb4097134ff3c332f>
    <TaxCatchAll xmlns="af7b454b-5578-4b92-ad2d-05626e091018" xsi:nil="true"/>
  </documentManagement>
</p:properties>
</file>

<file path=customXml/item6.xml><?xml version="1.0" encoding="utf-8"?>
<ct:contentTypeSchema xmlns:ct="http://schemas.microsoft.com/office/2006/metadata/contentType" xmlns:ma="http://schemas.microsoft.com/office/2006/metadata/properties/metaAttributes" ct:_="" ma:_="" ma:contentTypeName="Document" ma:contentTypeID="0x0101008924553EA454694B8CD2AA52A00C529E" ma:contentTypeVersion="18" ma:contentTypeDescription="Create a new document." ma:contentTypeScope="" ma:versionID="8b33c38a0e226c53622aeb70fe150581">
  <xsd:schema xmlns:xsd="http://www.w3.org/2001/XMLSchema" xmlns:xs="http://www.w3.org/2001/XMLSchema" xmlns:p="http://schemas.microsoft.com/office/2006/metadata/properties" xmlns:ns2="3a4543a0-6766-456e-a2ee-4414459d9a0a" xmlns:ns3="af7b454b-5578-4b92-ad2d-05626e091018" targetNamespace="http://schemas.microsoft.com/office/2006/metadata/properties" ma:root="true" ma:fieldsID="58f030107127aa6bb1f50f09fa2b205f" ns2:_="" ns3:_="">
    <xsd:import namespace="3a4543a0-6766-456e-a2ee-4414459d9a0a"/>
    <xsd:import namespace="af7b454b-5578-4b92-ad2d-05626e09101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543a0-6766-456e-a2ee-4414459d9a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6d2e6d8-cbd0-4db0-ba36-afbb08a2ca2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f7b454b-5578-4b92-ad2d-05626e09101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c5b07f2-ba60-4e2c-beaf-204d65fe82c0}" ma:internalName="TaxCatchAll" ma:showField="CatchAllData" ma:web="af7b454b-5578-4b92-ad2d-05626e09101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7.xml>��< ? x m l   v e r s i o n = " 1 . 0 "   e n c o d i n g = " U T F - 1 6 " ? > < G e m i n i   x m l n s = " h t t p : / / g e m i n i / p i v o t c u s t o m i z a t i o n / T a b l e X M L _ T a b l e 1 " > < C u s t o m C o n t e n t > < ! [ C D A T A [ < T a b l e W i d g e t G r i d S e r i a l i z a t i o n   x m l n s : x s i = " h t t p : / / w w w . w 3 . o r g / 2 0 0 1 / X M L S c h e m a - i n s t a n c e "   x m l n s : x s d = " h t t p : / / w w w . w 3 . o r g / 2 0 0 1 / X M L S c h e m a " > < C o l u m n S u g g e s t e d T y p e   / > < C o l u m n F o r m a t   / > < C o l u m n A c c u r a c y   / > < C o l u m n C u r r e n c y S y m b o l   / > < C o l u m n P o s i t i v e P a t t e r n   / > < C o l u m n N e g a t i v e P a t t e r n   / > < C o l u m n W i d t h s > < i t e m > < k e y > < s t r i n g > L o c a t i o n   B r e a k d o w n < / s t r i n g > < / k e y > < v a l u e > < i n t > 1 6 0 < / i n t > < / v a l u e > < / i t e m > < i t e m > < k e y > < s t r i n g > C o l u m n 1 < / s t r i n g > < / k e y > < v a l u e > < i n t > 9 1 < / i n t > < / v a l u e > < / i t e m > < i t e m > < k e y > < s t r i n g > C o l u m n 2 < / s t r i n g > < / k e y > < v a l u e > < i n t > 9 1 < / i n t > < / v a l u e > < / i t e m > < i t e m > < k e y > < s t r i n g > C o l u m n 3 < / s t r i n g > < / k e y > < v a l u e > < i n t > 9 1 < / i n t > < / v a l u e > < / i t e m > < i t e m > < k e y > < s t r i n g > C o l u m n 4 < / s t r i n g > < / k e y > < v a l u e > < i n t > 9 1 < / i n t > < / v a l u e > < / i t e m > < i t e m > < k e y > < s t r i n g > S m o k i n g   P r e v a l a n c e < / s t r i n g > < / k e y > < v a l u e > < i n t > 1 6 0 < / i n t > < / v a l u e > < / i t e m > < i t e m > < k e y > < s t r i n g > C o l u m n 5 < / s t r i n g > < / k e y > < v a l u e > < i n t > 9 1 < / i n t > < / v a l u e > < / i t e m > < i t e m > < k e y > < s t r i n g > C o l u m n 6 < / s t r i n g > < / k e y > < v a l u e > < i n t > 9 1 < / i n t > < / v a l u e > < / i t e m > < i t e m > < k e y > < s t r i n g > H e a l t h   C a r e < / s t r i n g > < / k e y > < v a l u e > < i n t > 1 0 8 < / i n t > < / v a l u e > < / i t e m > < i t e m > < k e y > < s t r i n g > C o l u m n 7 < / s t r i n g > < / k e y > < v a l u e > < i n t > 9 1 < / i n t > < / v a l u e > < / i t e m > < i t e m > < k e y > < s t r i n g > C o l u m n 8 < / s t r i n g > < / k e y > < v a l u e > < i n t > 9 1 < / i n t > < / v a l u e > < / i t e m > < i t e m > < k e y > < s t r i n g > C o l u m n 9 < / s t r i n g > < / k e y > < v a l u e > < i n t > 9 1 < / i n t > < / v a l u e > < / i t e m > < i t e m > < k e y > < s t r i n g > C o l u m n 1 0 < / s t r i n g > < / k e y > < v a l u e > < i n t > 9 8 < / i n t > < / v a l u e > < / i t e m > < i t e m > < k e y > < s t r i n g > C o l u m n 1 1 < / s t r i n g > < / k e y > < v a l u e > < i n t > 9 8 < / i n t > < / v a l u e > < / i t e m > < i t e m > < k e y > < s t r i n g > C o l u m n 1 2 < / s t r i n g > < / k e y > < v a l u e > < i n t > 9 8 < / i n t > < / v a l u e > < / i t e m > < i t e m > < k e y > < s t r i n g > C o l u m n 1 3 < / s t r i n g > < / k e y > < v a l u e > < i n t > 9 8 < / i n t > < / v a l u e > < / i t e m > < i t e m > < k e y > < s t r i n g > S o c i a l   C a r e < / s t r i n g > < / k e y > < v a l u e > < i n t > 1 0 3 < / i n t > < / v a l u e > < / i t e m > < i t e m > < k e y > < s t r i n g > C o l u m n 1 4 < / s t r i n g > < / k e y > < v a l u e > < i n t > 9 8 < / i n t > < / v a l u e > < / i t e m > < i t e m > < k e y > < s t r i n g > C o l u m n 1 5 < / s t r i n g > < / k e y > < v a l u e > < i n t > 9 8 < / i n t > < / v a l u e > < / i t e m > < i t e m > < k e y > < s t r i n g > C o l u m n 1 6 < / s t r i n g > < / k e y > < v a l u e > < i n t > 9 8 < / i n t > < / v a l u e > < / i t e m > < i t e m > < k e y > < s t r i n g > C o l u m n 1 7 < / s t r i n g > < / k e y > < v a l u e > < i n t > 9 8 < / i n t > < / v a l u e > < / i t e m > < i t e m > < k e y > < s t r i n g > C o l u m n 1 8 < / s t r i n g > < / k e y > < v a l u e > < i n t > 9 8 < / i n t > < / v a l u e > < / i t e m > < i t e m > < k e y > < s t r i n g > C o l u m n 1 9 < / s t r i n g > < / k e y > < v a l u e > < i n t > 9 8 < / i n t > < / v a l u e > < / i t e m > < i t e m > < k e y > < s t r i n g > C o l u m n 2 0 < / s t r i n g > < / k e y > < v a l u e > < i n t > 9 8 < / i n t > < / v a l u e > < / i t e m > < i t e m > < k e y > < s t r i n g > P r o d u c t i v i t y < / s t r i n g > < / k e y > < v a l u e > < i n t > 1 1 0 < / i n t > < / v a l u e > < / i t e m > < i t e m > < k e y > < s t r i n g > C o l u m n 2 1 < / s t r i n g > < / k e y > < v a l u e > < i n t > 9 8 < / i n t > < / v a l u e > < / i t e m > < i t e m > < k e y > < s t r i n g > C o l u m n 2 2 < / s t r i n g > < / k e y > < v a l u e > < i n t > 9 8 < / i n t > < / v a l u e > < / i t e m > < i t e m > < k e y > < s t r i n g > C o l u m n 2 3 < / s t r i n g > < / k e y > < v a l u e > < i n t > 9 8 < / i n t > < / v a l u e > < / i t e m > < i t e m > < k e y > < s t r i n g > F i r e   C o s t s < / s t r i n g > < / k e y > < v a l u e > < i n t > 9 6 < / i n t > < / v a l u e > < / i t e m > < i t e m > < k e y > < s t r i n g > C o l u m n 2 4 < / s t r i n g > < / k e y > < v a l u e > < i n t > 9 8 < / i n t > < / v a l u e > < / i t e m > < i t e m > < k e y > < s t r i n g > C o l u m n 2 5 < / s t r i n g > < / k e y > < v a l u e > < i n t > 9 8 < / i n t > < / v a l u e > < / i t e m > < i t e m > < k e y > < s t r i n g > C o l u m n 2 6 < / s t r i n g > < / k e y > < v a l u e > < i n t > 9 8 < / i n t > < / v a l u e > < / i t e m > < i t e m > < k e y > < s t r i n g > C o l u m n 2 7 < / s t r i n g > < / k e y > < v a l u e > < i n t > 9 8 < / i n t > < / v a l u e > < / i t e m > < i t e m > < k e y > < s t r i n g > C o l u m n 2 8 < / s t r i n g > < / k e y > < v a l u e > < i n t > 9 8 < / i n t > < / v a l u e > < / i t e m > < i t e m > < k e y > < s t r i n g > C o l u m n 2 9 < / s t r i n g > < / k e y > < v a l u e > < i n t > 9 8 < / i n t > < / v a l u e > < / i t e m > < i t e m > < k e y > < s t r i n g > C o l u m n 3 0 < / s t r i n g > < / k e y > < v a l u e > < i n t > 9 8 < / i n t > < / v a l u e > < / i t e m > < i t e m > < k e y > < s t r i n g > L i t t e r < / s t r i n g > < / k e y > < v a l u e > < i n t > 6 9 < / i n t > < / v a l u e > < / i t e m > < i t e m > < k e y > < s t r i n g > C o l u m n 3 1 < / s t r i n g > < / k e y > < v a l u e > < i n t > 9 8 < / i n t > < / v a l u e > < / i t e m > < i t e m > < k e y > < s t r i n g > C o l u m n 3 2 < / s t r i n g > < / k e y > < v a l u e > < i n t > 9 8 < / i n t > < / v a l u e > < / i t e m > < i t e m > < k e y > < s t r i n g > C o l u m n 3 3 < / s t r i n g > < / k e y > < v a l u e > < i n t > 9 8 < / i n t > < / v a l u e > < / i t e m > < / C o l u m n W i d t h s > < C o l u m n D i s p l a y I n d e x > < i t e m > < k e y > < s t r i n g > L o c a t i o n   B r e a k d o w n < / s t r i n g > < / k e y > < v a l u e > < i n t > 0 < / i n t > < / v a l u e > < / i t e m > < i t e m > < k e y > < s t r i n g > C o l u m n 1 < / s t r i n g > < / k e y > < v a l u e > < i n t > 1 < / i n t > < / v a l u e > < / i t e m > < i t e m > < k e y > < s t r i n g > C o l u m n 2 < / s t r i n g > < / k e y > < v a l u e > < i n t > 2 < / i n t > < / v a l u e > < / i t e m > < i t e m > < k e y > < s t r i n g > C o l u m n 3 < / s t r i n g > < / k e y > < v a l u e > < i n t > 3 < / i n t > < / v a l u e > < / i t e m > < i t e m > < k e y > < s t r i n g > C o l u m n 4 < / s t r i n g > < / k e y > < v a l u e > < i n t > 4 < / i n t > < / v a l u e > < / i t e m > < i t e m > < k e y > < s t r i n g > S m o k i n g   P r e v a l a n c e < / s t r i n g > < / k e y > < v a l u e > < i n t > 5 < / i n t > < / v a l u e > < / i t e m > < i t e m > < k e y > < s t r i n g > C o l u m n 5 < / s t r i n g > < / k e y > < v a l u e > < i n t > 6 < / i n t > < / v a l u e > < / i t e m > < i t e m > < k e y > < s t r i n g > C o l u m n 6 < / s t r i n g > < / k e y > < v a l u e > < i n t > 7 < / i n t > < / v a l u e > < / i t e m > < i t e m > < k e y > < s t r i n g > H e a l t h   C a r e < / s t r i n g > < / k e y > < v a l u e > < i n t > 8 < / i n t > < / v a l u e > < / i t e m > < i t e m > < k e y > < s t r i n g > C o l u m n 7 < / s t r i n g > < / k e y > < v a l u e > < i n t > 9 < / i n t > < / v a l u e > < / i t e m > < i t e m > < k e y > < s t r i n g > C o l u m n 8 < / s t r i n g > < / k e y > < v a l u e > < i n t > 1 0 < / i n t > < / v a l u e > < / i t e m > < i t e m > < k e y > < s t r i n g > C o l u m n 9 < / s t r i n g > < / k e y > < v a l u e > < i n t > 1 1 < / i n t > < / v a l u e > < / i t e m > < i t e m > < k e y > < s t r i n g > C o l u m n 1 0 < / s t r i n g > < / k e y > < v a l u e > < i n t > 1 2 < / i n t > < / v a l u e > < / i t e m > < i t e m > < k e y > < s t r i n g > C o l u m n 1 1 < / s t r i n g > < / k e y > < v a l u e > < i n t > 1 3 < / i n t > < / v a l u e > < / i t e m > < i t e m > < k e y > < s t r i n g > C o l u m n 1 2 < / s t r i n g > < / k e y > < v a l u e > < i n t > 1 4 < / i n t > < / v a l u e > < / i t e m > < i t e m > < k e y > < s t r i n g > C o l u m n 1 3 < / s t r i n g > < / k e y > < v a l u e > < i n t > 1 5 < / i n t > < / v a l u e > < / i t e m > < i t e m > < k e y > < s t r i n g > S o c i a l   C a r e < / s t r i n g > < / k e y > < v a l u e > < i n t > 1 6 < / i n t > < / v a l u e > < / i t e m > < i t e m > < k e y > < s t r i n g > C o l u m n 1 4 < / s t r i n g > < / k e y > < v a l u e > < i n t > 1 7 < / i n t > < / v a l u e > < / i t e m > < i t e m > < k e y > < s t r i n g > C o l u m n 1 5 < / s t r i n g > < / k e y > < v a l u e > < i n t > 1 8 < / i n t > < / v a l u e > < / i t e m > < i t e m > < k e y > < s t r i n g > C o l u m n 1 6 < / s t r i n g > < / k e y > < v a l u e > < i n t > 1 9 < / i n t > < / v a l u e > < / i t e m > < i t e m > < k e y > < s t r i n g > C o l u m n 1 7 < / s t r i n g > < / k e y > < v a l u e > < i n t > 2 0 < / i n t > < / v a l u e > < / i t e m > < i t e m > < k e y > < s t r i n g > C o l u m n 1 8 < / s t r i n g > < / k e y > < v a l u e > < i n t > 2 1 < / i n t > < / v a l u e > < / i t e m > < i t e m > < k e y > < s t r i n g > C o l u m n 1 9 < / s t r i n g > < / k e y > < v a l u e > < i n t > 2 2 < / i n t > < / v a l u e > < / i t e m > < i t e m > < k e y > < s t r i n g > C o l u m n 2 0 < / s t r i n g > < / k e y > < v a l u e > < i n t > 2 3 < / i n t > < / v a l u e > < / i t e m > < i t e m > < k e y > < s t r i n g > P r o d u c t i v i t y < / s t r i n g > < / k e y > < v a l u e > < i n t > 2 4 < / i n t > < / v a l u e > < / i t e m > < i t e m > < k e y > < s t r i n g > C o l u m n 2 1 < / s t r i n g > < / k e y > < v a l u e > < i n t > 2 5 < / i n t > < / v a l u e > < / i t e m > < i t e m > < k e y > < s t r i n g > C o l u m n 2 2 < / s t r i n g > < / k e y > < v a l u e > < i n t > 2 6 < / i n t > < / v a l u e > < / i t e m > < i t e m > < k e y > < s t r i n g > C o l u m n 2 3 < / s t r i n g > < / k e y > < v a l u e > < i n t > 2 7 < / i n t > < / v a l u e > < / i t e m > < i t e m > < k e y > < s t r i n g > F i r e   C o s t s < / s t r i n g > < / k e y > < v a l u e > < i n t > 2 8 < / i n t > < / v a l u e > < / i t e m > < i t e m > < k e y > < s t r i n g > C o l u m n 2 4 < / s t r i n g > < / k e y > < v a l u e > < i n t > 2 9 < / i n t > < / v a l u e > < / i t e m > < i t e m > < k e y > < s t r i n g > C o l u m n 2 5 < / s t r i n g > < / k e y > < v a l u e > < i n t > 3 0 < / i n t > < / v a l u e > < / i t e m > < i t e m > < k e y > < s t r i n g > C o l u m n 2 6 < / s t r i n g > < / k e y > < v a l u e > < i n t > 3 1 < / i n t > < / v a l u e > < / i t e m > < i t e m > < k e y > < s t r i n g > C o l u m n 2 7 < / s t r i n g > < / k e y > < v a l u e > < i n t > 3 2 < / i n t > < / v a l u e > < / i t e m > < i t e m > < k e y > < s t r i n g > C o l u m n 2 8 < / s t r i n g > < / k e y > < v a l u e > < i n t > 3 3 < / i n t > < / v a l u e > < / i t e m > < i t e m > < k e y > < s t r i n g > C o l u m n 2 9 < / s t r i n g > < / k e y > < v a l u e > < i n t > 3 4 < / i n t > < / v a l u e > < / i t e m > < i t e m > < k e y > < s t r i n g > C o l u m n 3 0 < / s t r i n g > < / k e y > < v a l u e > < i n t > 3 5 < / i n t > < / v a l u e > < / i t e m > < i t e m > < k e y > < s t r i n g > L i t t e r < / s t r i n g > < / k e y > < v a l u e > < i n t > 3 6 < / i n t > < / v a l u e > < / i t e m > < i t e m > < k e y > < s t r i n g > C o l u m n 3 1 < / s t r i n g > < / k e y > < v a l u e > < i n t > 3 7 < / i n t > < / v a l u e > < / i t e m > < i t e m > < k e y > < s t r i n g > C o l u m n 3 2 < / s t r i n g > < / k e y > < v a l u e > < i n t > 3 8 < / i n t > < / v a l u e > < / i t e m > < i t e m > < k e y > < s t r i n g > C o l u m n 3 3 < / s t r i n g > < / k e y > < v a l u e > < i n t > 3 9 < / i n t > < / v a l u e > < / i t e m > < / C o l u m n D i s p l a y I n d e x > < C o l u m n F r o z e n   / > < C o l u m n C h e c k e d   / > < C o l u m n F i l t e r   / > < S e l e c t i o n F i l t e r   / > < F i l t e r P a r a m e t e r s   / > < I s S o r t D e s c e n d i n g > f a l s e < / I s S o r t D e s c e n d i n g > < / T a b l e W i d g e t G r i d S e r i a l i z a t i o n > ] ] > < / C u s t o m C o n t e n t > < / G e m i n i > 
</file>

<file path=customXml/item8.xml>��< ? x m l   v e r s i o n = " 1 . 0 "   e n c o d i n g = " u t f - 1 6 " ? > < V i s u a l i z a t i o n   x m l n s : x s d = " h t t p : / / w w w . w 3 . o r g / 2 0 0 1 / X M L S c h e m a "   x m l n s : x s i = " h t t p : / / w w w . w 3 . o r g / 2 0 0 1 / X M L S c h e m a - i n s t a n c e "   x m l n s = " h t t p : / / m i c r o s o f t . d a t a . v i s u a l i z a t i o n . C l i e n t . E x c e l / 1 . 0 " > < T o u r s > < T o u r   N a m e = " T o u r   1 "   I d = " { 7 5 4 9 0 3 4 D - E 9 8 D - 4 4 5 D - 9 E 5 C - 7 1 6 F 6 A F F 9 2 7 1 } "   T o u r I d = " d 4 7 4 b b 0 3 - a 0 4 c - 4 1 7 8 - 8 2 e c - 3 6 5 e a 9 4 e a a d 1 "   X m l V e r = " 6 "   M i n X m l V e r = " 3 " > < D e s c r i p t i o n > S o m e   d e s c r i p t i o n   f o r   t h e   t o u r   g o e s   h e r e < / D e s c r i p t i o n > < I m a g e > i V B O R w 0 K G g o A A A A N S U h E U g A A A N Q A A A B 1 C A Y A A A A 2 n s 9 T A A A A A X N S R 0 I A r s 4 c 6 Q A A A A R n Q U 1 B A A C x j w v 8 Y Q U A A A A J c E h Z c w A A A 8 M A A A P D A a 5 g W v c A A I r x S U R B V H h e 7 f 0 H g K T p V R 4 K P 5 V z j t 3 V O U 1 3 T w 6 b 8 2 q 1 S i s k B B g Z 2 9 g / c A P g 3 w Q n L g Z f 2 f e C u R c M / s G G 6 9 9 g g 5 B A o I D C S t r V 7 m r j 5 D w 9 M 5 1 z V 8 4 5 V 9 1 z 3 q 9 q u j r N z q 6 k T d p n t r a 7 q 7 6 q + r 7 3 e 8 8 5 z z n v O e e V X Z x L N J s A 9 P k I Y i o P G v T H E V + V n p F Q q V S R y 2 W x u r q O / f s n o F S q c G N d D Y e 1 g W 5 L X R y T T q e x t L y C / r 5 e 2 O 1 2 x D e S O H X p F B 5 4 8 D 5 Y r V b I 5 X J x H K N J X y C j f 9 h 8 S m A 9 q Y R N 3 4 B G 2 c R U U I V E Y d s B e 0 D X i M N t l s M o z 6 D L 6 8 F 6 O I t g w Y R G v Y Z C 0 y i u 5 3 Y 4 6 K 3 C Y 6 5 j K a 7 E k K M m n i t W 5 N C q G q g 2 Z M i G E r B 3 W y G T 0 T m / A e T S e W j 1 G i h V S m R i W Z i d p t Y r t w e f 7 3 f n t a 2 / 3 s e 7 D X K n s Q G D u o F M O I 5 D 3 d U t w s R Q q 1 V i M q 2 t b 2 B q 6 g Y J 1 g p 6 k M J G W o F Y l i Y d C V w k E s P a 2 k b r H Y C j x 4 Z 7 x u / D z Z s z m J 9 f Q D a b a 7 0 C L F 9 f 3 y F M j A W a 0 G d W 1 X h 5 U X P H w s T w 3 3 g R r z z 7 J f z O / / W 7 Q n A / + d S T k K l 0 0 C k q s G k K r a P 2 x l R I h X x F h v W U Q v y 9 E F N C R + N R r M m Q K c k Q 3 o i K 6 8 + U 7 v y c G E a L A f M X l k i D A L W q J K h 3 A j n J 7 R N j J f H z f b z 7 o P j M v / k X n z F p m l D W N N B a 1 a 2 n J Q Q y C h j V T e h 0 O n g 8 b r I 2 F j T J n m 1 E 1 + H S K P D c + U X Y d R U 8 + + x 3 8 C M f / y h s N l v r n Y D K o I T J Y K b J S B q / V I D F Y h H P B x a C s H V Z o F B I E 7 i N R Z r I b w b y 7 A J Z o z q e e u o p L I d K + O C H n 8 L S j d N k 6 W R Q G L t R r r 2 + I G y k l E K R 6 F R N X N q Q x u B a Q I 0 D X V U 0 6 w 0 0 d S a Y t A 3 x / B u B 2 W 7 E z N l 5 9 O / v b T 1 z 5 8 i U 5 S i Q o L + P d x d k y W i k W c 8 A S p K F + X N L G L 1 7 q P U S T b S k g r Q + b l E 7 R q V U Q T K d Q i A Y g p e E 7 K W X X 8 W J 4 8 c w M N A H l U r V O k p C L U 4 a P z o H l 8 t B l k 6 N a r W K Z 7 7 5 A k Y m R j E 5 M Q a j Q d 8 6 E n h + 7 s 3 R n A + Q N u d p d 3 J Z g 2 L 1 z U / A e / v L K N H 7 r 5 A g t d F t q m D Y V E J J o Y V F 9 8 Y F i u G f D c K 3 r 6 v 1 1 x s D C 9 S 5 N T V q R D 3 f x 7 s D s m Q s 0 p R 1 K P F L a y o c 6 5 N o H 9 9 I G X E W x T Y l z 1 a q Q W S / k W m i p C o R R V J D S d R w O 2 q 1 O q 6 e u g 6 j R 4 d U K o 1 g I I h C s o g n P / F B X I 1 7 M O R s Y s B e w w t v U p g O d V c w G 1 F B K W s i X 3 1 j l G w 7 t O S 7 l Y j m t a F V N j B g q c J t J d q r e B 1 H 7 D Z g C z V + z 2 j r r z e G N 6 t k 3 s f b B 1 k q E d k y W y p Z s l Q 5 F f Y T 3 W G / w f w 6 V I e t k N L R + m M X x A N J 1 J U 1 K J U K e G I 3 k f G d g M 4 g T Z R 3 6 o R R E R s 9 1 F W B r J y H 1 a Z r P f v m s D q 9 g f 6 J n t Z f b w z v C 9 S 7 D 7 c E i q N L T H n 0 5 D O V 0 y Q k 8 i b C D e U W u r c b 6 l U S u D L 7 K 7 v T k l q C H D W i k + x L J T f S s P V Y 8 N K C N F G U C h k q N b J 0 b 9 4 A / M B g I 4 p 3 w J F F o q y G x y r b E S T g g I V Z + / o n z l F S l U o p A h t v F B z t e y e O z f v Y G / I m y U u N B O h G S I 1 k U b r p G g s J g U k G i 6 q B c k w 8 t S c U K r k Q p j r R v 0 7 8 z d 9 + B V / + 8 t d R 1 p R Q y J a Q S u d Q l 9 X h D 0 b h V I S g r / o h D 5 / E g O P 2 A v t W w 6 6 v 4 6 H B M o 7 4 K l B q N d B V s z u E q V L D H Q k T I 7 Q c v i N h 8 g d C I k r Z a B L N p p / f + O Y z q A d f a 7 3 6 P t 4 t k M u I 3 i h J g A 6 4 K / B U t t I 7 g 7 6 J J m n n a r T 1 R A s 8 l b J k l T o h N 5 C 3 V d 2 c Z H K F A n f f c w L P P P s s n n v x B Z w 6 f R q n L 5 + D V q N G b H 0 G p 5 / 7 W z J b T Z z 5 z t + 0 3 v H O g J 5 c w W h e L o Q o k l U I y 9 o G + 5 S R j A J q J V n m 2 p 0 F K X p H f a i U t y 5 F 7 I Z 8 o Y Q v / 9 3 T W F / 3 0 1 8 K p M n n V D b K 0 o v v 4 x 0 N X j s 9 4 J X u 8 Q 4 f q p a U I n 6 d K J N A a V y t P w i 8 r E I s R o B X h d u T b i a g x H g X v U h / y 2 5 F O v h F o n U 5 E s J S B j q T D q W G H D M R N R q g D 6 E 3 Z 4 t v L o L 2 g 8 A + V x W 9 t j o q x S r q 9 T r W Z z Y w d m J E v L a e k q P X K p 3 r + n Q A v R P d 4 v f t Y E v z X / 7 k v + E X f + F / Q S l f R C F T g N U t L R v s h U K p D I N O i 1 q d l M z Z 8 + j v 6 x G R 0 Z r a j Z v h n Q G f 9 / H O w b 1 D q 1 B W L K g n V D u X W F m Y O N D A g s U / W U m q S Z i q H d S v L U y M z k X Y 8 e 6 a o I + M Z r P R e t T F T 2 i a M F j 1 I m p o 0 M i Q L i l I w J r v K G F i c K S v k C l C p V F C r V V h + M g g p k 7 N C c X B w h R c i i C 4 E L l t K J y P 7 S O B W L 6 2 K j J D 8 v G i Z N Z 3 Q X g l g r U Z o r / k S 3 L 0 V K V U 4 P C h g + j x d c H t c g g f l t f H 3 s d b C 4 + p j l F n T Q S o G B x T 2 A 0 c A T Y q P Q j M h 2 D o U e y W s 0 B v d k i C x T / l G h K a p F x Y o R p Z K p a N T j g M W 5 9 Q W u k 4 E r 5 a Z m t 2 Q C P d J B o l E 6 k 4 7 + Q F y 9 W k E j M Z C + J F B e p E v Z p y + k n W I x a I w j 8 b Q N e g G w a z j q z Q 7 t c w 9 e p N F F J F j L i H y M q V k E v l I d e y G t l 6 Q 6 a u R Z G J 5 e A Z c E P Z 1 Y e V Q A P T Z + f h X 0 4 g F E 3 j / N r m e t g 9 / Z X W b + / j + w 2 9 W p q / O l V j C 7 0 P E 9 1 f S p B S Z Y H R E J f a m o d w C 6 M u a Z 5 r j C Q o h N d d v L k a U M F h o w 9 k I S N L x U G M e p Z + k k Z l V O o 7 J 5 b S S R + s V q A S 6 x A q m h 8 y m o S l B a I 2 6 n e 2 x u 0 y 1 + E k R c G + k p y I q a v X C Z f P R V a J K B 5 d b m A 5 1 D p S Q r 3 e Q I X 8 z / m L i x g 9 N g K d R Q O N R o u x u 0 b g 9 N n x z R e f R T q Y R S a e E 9 b t x u k F T E x a o b M Z h T V j K 2 T r M s E w N g F P n w U j A x 6 U y V K u J 6 W 7 y N r x c P f 7 Q v W D Q K H C N L 5 O F q m B C X c V V l 1 D B K Q + M F r C Y y M l 3 D d Q x r 2 k 0 A Z t W w 1 E G z x P G B q i 5 9 l q G I p f + 9 f / 8 j P i m V 2 Q K s r B a U k c S m + j Q c K k I H e g w U E J E q 6 N r B J W / U 7 a J l P K h M S H V q M w E t X j m S i j C a p 0 K F E K l 5 A m C S v v J o y y B k 1 h G W k G + o 7 2 c / Q b P 8 f g 5 x W y J u r N n e / 9 f o A d z P 0 t B 5 P B m S H s / 9 T K N S h a a i q f l n w i p m j B x b C w Q g q N C q 4 e B 0 6 f P U f n J s e 1 m S m E w l G c P 3 8 R N 2 5 c R y y d R M 9 A H 7 r 7 3 c g l s 6 R 0 C t A r p d Q s h p H G m b M x 2 n / 3 k R 9 3 Y V 3 K a 1 y O K 4 W A F b 7 H x e s f d n R a I A b / y Q L D C t R O c 9 i k b c J O A s I R 3 O 3 H s h x w / i p H Y T n R g R V h G 8 z S a t U 6 z C b 7 7 S 0 U r 4 F c b a X i 8 P v Z P 1 I Q p W M o d E B Z I U O v f n f J Z c h 1 c n S N u J G K p Y n 2 0 O f l p e d 1 H i 3 G j Q l 4 i a d u x + J i n P y J M j T y O g z k O y h q F Z y 5 s E E C X B K v v 3 J y F U b 6 3 E w i C 6 2 s h l g o K b I c 9 k K b m W 0 f o O 1 o H 7 e d X u U S e X q v D G s 3 / a j X p P N 1 k u C E V i O Y u 7 C I 7 h E v v I M e X L 1 2 G d F Y A j 6 f D z a L G W 6 3 C w f 2 7 4 f V b o e W r N W H n n w S X / v a 1 0 g o Z C R Q O U S m K k i G 0 y J a y H 4 W D z A L Z i 7 Z G i Q C p 1 U p 6 Q 5 x o m 4 0 v w f n e B 9 3 h B H y h z q F g P H w c G k H W 9 p r L v H 8 e W R Y i r r e 3 V c m x l A V z / l J y D g j i I N t j B 1 R v u 1 g D X n F r 6 Y P K 4 H 9 M g 6 z d 4 I p I E u e T L X 3 j O U 0 J b 6 a f K w I k 8 c g n k u G U 8 h q n J i L d E Q 4 C G v L U T h t W h h N G t j N a r x y L g i 9 T i k o 1 d i 4 B y p Z H c + 9 I j n 7 9 x 9 1 Y y 2 Q w 8 Q + J 2 q y 3 S N h 3 / 7 T f 4 F P / K + / h + i N b 2 D y + B N I l L V C 2 6 t I Y M H + E f 1 Q 0 m d e e v a / 4 v h H f x 7 3 9 F a g I u u a D C c R W Y 8 h k o / h o U f u p f k u Q 6 V Q Q m A x i m q l D F e f G 2 k S 5 v 4 D m 4 m v / L k K h R L 1 c A V q s w K B 1 S D 6 D v a g x G F z G v R Y T g a z u k J j V U J T U S O F 4 R Q s Q N s o o E o W 0 G Q 3 t j 5 p K 1 Y T C s z H 3 o / 0 v V E Y 1 X X k K r s r I g 7 0 s B J l C 7 U X 2 O 8 V p U Y t 1 G k a v z i v x f G e i i g 1 Y r C C T M c z M D i y M K u 6 b 0 / 5 G C x M z B M d N K E V k i z c Q j S n g J 5 M o Y w s 1 f S Z O U F 5 d g N r + M o a T V S X S k S 1 e O I E N u J Y L T m E C e 2 E z W G A W q s R w Y A K T X a v 1 w S r 1 Q C X W / I 3 O E t 9 s N + G s W E H l F o 1 X C 4 j 6 t u l v A P p j S u Y I A t S z C b h 9 o 2 g E r 6 C X H w V y 1 e e w / r N U 1 i f f h X 7 J y d w 5 t X v Q F 2 N I Z 0 t I B Q M E j 2 V w 9 H t w K u n T s L j 6 M L F K 5 e x 4 Q / g + u I s H v n g Q / i 1 3 / h 1 n D h 4 X F C / B i + I k 2 F T 0 p x X E G V V m m R Y T M k h K y R g d h i F M N S J D M S u 3 I B G q 4 L V 6 S D q K i U G M 8 V U k b O m 0 W 0 G I b b D q m u i n z i 8 P 0 3 k 9 7 b q 7 4 c D 2 1 U 3 C w Y P S w + N E f t C r K T 4 7 0 p 9 b w L G A u W z N m C 5 T W p d h S i V U i h q 6 R v b d W r B D M 1 B e 0 1 Y q P l 4 A X J i J h 6 v l F 4 m L x Z v 7 + w e d a b R W L g G h b 3 1 R A c M G o n z p 6 N Z m G j S 1 3 M N F G d L q K y T R u b z 7 L j 5 m n 4 N 8 v E 8 E m S Z 2 L q Y z Y Z d s 6 g b 9 L 6 W Q W O l L t a 8 + G / y + w W q p C b 4 9 3 K t K V 7 n z 2 i b c j 6 X N n V r w 2 y 2 4 p t f + x s c v v 8 j a F Y S I i M + l 0 n C 5 f G J x W e 9 w Y x y M Q e L 2 Y L B f S d g M u h g I c p m M V r x + c / / N b q 7 u m A w a a H W a N D f 0 4 c T x w 7 j x m t T + I P / 8 H t o 0 I m w Z W F F I y f j I u S 6 9 f 0 9 l g Z 8 4 8 O Y m k 5 h 2 F F F c X E J B x + Z h M 6 4 m R v o T 2 1 d O L 4 d m L e f 6 P 3 h X e j l c d r v q Q p K x v m l T O H a V q K t Z D a S S s x H l b d C 3 D w X h h 0 1 P D R U F j V m / D h B D I Q x 6 K i j 1 7 q 3 u 8 L Q 8 E 3 t E F 9 + P 9 8 H f q Z 9 3 7 x G I 6 q l T Z 9 b l k n F m 4 0 G z c x d U K 1 I j v g G S a R b V U S W u H 8 + k 0 e t W E f / f p L I q g J B f x C 9 + 7 r p C z a / u A 3 O n M h F 8 8 j S h O 0 a 8 g g B U 5 X l i P / 6 / w z L H / w p W T 8 F Y v n b u n F 3 D L 7 Y N u L 0 m Z f J s u 4 G r p N i Y e y E l l g n m 3 c e + P h 6 F k 2 H E w 5 N C b M X F r D v 7 h G x U M s L 1 V F / D E Y a w F K p K C J 7 d m / L o S R k q y G i c G 6 y Q 9 L 1 K B Q q / L 1 P / x S + 9 M U v w r + w B n u 3 T S Q I z 1 1 c x N j x Y X H M m 8 H 3 W q b y b o K Z f O V D n i y q T S X O r k p h 6 e 3 g t S I O K q h J 0 F j R 1 k n B q h R b g w q Z X A H P P v M d f P r T P y 4 W z q c C C n p P A z Z t E d V q A w Y D C 0 6 D 7 r N C 1 N Z J M i Q T V d 9 s p d T y b d S s A 8 s J J Z p r C x g 6 M i D + 3 t W H q h H X K u V K I p h g 6 u 0 R s f r 2 A l c b w p G m L 7 6 T P D V G 2 4 9 S F C p I / M u f Q / a 3 v 4 S 5 1 8 k T f C N g h 5 E H s o 1 T N P G Y 3 3 a C K 5 P z l U 0 B 5 l M f J t O d K h E d I y F 0 G + v w y c J I K l x i n a l O 5 6 x P h t G U V U R J O 1 t d n V l L C o S s G x e K v Q 5 U a i 0 p p R I y x L F N d i m i 1 y S l y N H O N t j v Y t p 3 p + B l i l c W d 5 9 c 7 z V 0 G 0 v I 1 1 S 4 + S o x B V 8 v U X E / n M Q s Z L U 8 t F o d d D o t c r k c s R C T E I Z I O I x E I o E e n 4 / o t w p 3 3 X U M a p U S f / W F L 2 F 4 a A i F Y p H e x 2 0 J 9 H j p x e f R 0 + P D 2 N g o n C 4 v T p 9 6 D Y V 8 X r R s M F s s s N t s O H 7 8 M A l g k W j 8 3 u O 9 Q g K F 4 B I G 9 v e J v 2 X z V 6 e b D o 8 d 9 X Q D j V w d S r c C C j 1 J D 9 1 8 l n g 2 m 3 c o M 3 u C J 1 + e J m Q q n I X R T l S P L J 9 R b c Z 8 V Y N A + n u z U H x + j k Y c d q T h G / E S j Z M + j 8 + d f 2 X e q y W / 5 p i 5 g s W l B T i 9 Z h F d Y 8 2 0 / 5 4 x s T Z W L p f J D 1 P j v F + L o 7 4 q N M k K b s 4 v Y v Q g 3 T w 6 d y n s L y G y G o O 7 3 9 n 6 i 6 u R y T e k m 5 b L 0 c 2 w b P a N 4 G u + c O E q U U o 9 d O Q v 9 Y 9 w m l K T j i f B L 2 i g c r D V k y F X a m x Z l q i n 6 S h S k g r 6 q D 3 i L D 8 U W e h M 2 x x G G c 4 8 + x f E C s w Y G j u A j Z U 5 5 P I 5 H C Q q H Q w E y B 2 o k R D k c O j w Y Q z 0 9 + H 0 6 T N 0 X 2 s Y H h m G 2 + 2 B n v x S D d f p E b t Y W F w W 6 V x K o v m R a B x a o v A L c R X K G 9 M 4 c e 8 B h O m 5 l 1 5 6 C Y 8 + / A i c b i e 9 T 4 l y v i w q z L n 8 R q n Z G j x r Y y 2 p g K 4 S h N 3 t I M E j C v 9 6 U T 7 O a u i 8 4 W 8 U g c U Q F v z L S C T j u P v u u 0 W I c X p m F r 7 u L i R J c 9 d J s z j H H k Q o J f H h N w s O f x 7 3 5 B B d j 5 J P V C X H 3 4 K p o g f G 0 D S O 3 j d I g s Z U b 2 9 r k I 5 l o d L r E C t r U F q Y h 8 G q E y H x 7 R Z 4 8 d I y h o 8 N i t + Z B j 7 z 7 P N 4 8 o k P 4 P f + 4 + / j Q x / 6 C A 4 d m M Q L d G O 6 y P f a I D p 8 8 e J 5 3 H / X v b j n g b s x d f 0 G M u k M H n / 8 M X z 1 7 7 6 G j 3 z 0 w 3 R j p R t V S 5 D 1 N s m 2 C F E 9 R Y K 1 y S p v Y Z W 0 4 v y b b B n w T g e v x a W L e y v Z x 0 e l f h t 8 X z T p E E p m c i V u A 9 m 3 / g C 5 + 3 4 e B t v O 2 j I O e n 3 z 2 Z f w y L 2 H 0 K T v L N F c 7 H I b h K v D v V K 4 L w i D f e U F u u 9 j d + 2 k 6 j y n l K D j y Z f W G j S v v 7 D L n X / 2 y i V j m r S X s P G i Z 3 Q j D m e 3 A 4 F w S F T s x m J R Y Z K P H j 0 K f 8 C P p e V F c t K t 8 L q s S N J E / l 5 Q I y q k 0 8 r J 3 B t h 8 1 i x X j R g z J T E w D 6 P s E I M D o G 2 f t 0 B 7 l A k o 3 P 2 X 5 6 G Z f 8 E F E Q N 9 A 0 5 D T S 9 p + N e 8 P r X Z q J r E y 6 3 G 9 / 5 z g t E C + k G V c r 4 0 p e / L E L n 9 9 x z F / q I U v j 9 f m w E N v D N b 3 0 b q W Q K T q e T F M o M P v L h D y K d r c K g V 6 F e b o r I 4 P Z g p f h e G l 5 O 9 + I F 9 U a G / q b n t D T m 6 6 n 3 p k D x B N 0 L 3 u R 1 G q s K T y 6 R u F w v V 5 E v N U X O Z a f i Y / e C / V 9 W e J o D D 6 J K x w a X w 0 T 1 a D 7 T e / z z Q a Q a e t h p z H P + h A i q W Y c G Y b M Q H S T F q y T / R q 3 d 9 M F 5 / j h 8 d p F W 5 u n v y B I n 5 M p y s Z A f X w m K z l Z 7 W i h e f + I i u 9 e j e 0 k 6 j o / h f C d i P 0 i u + K G 3 6 W G 2 G r E 2 6 8 f w o Q H U a G K e X l H j w c E y U S H p g t l H q U W A V 9 M a n j M 0 0 W U i g t c G + 2 z V 3 W M l e 4 L P g y 2 Q U d X A k Z 7 N y E s b G y k F e q y v 8 6 F 0 C r z A y t p G y b l H B M 5 h 5 L S r N s r k B 2 r 0 a v o + G f 7 y c 3 + D R x 9 5 F J F Y S K S f + H w 9 x M 9 f w S c e / x E 0 T T V c v X q N P q 9 A l M C O Y D B I r 3 c L 6 / X C d 7 + L h 0 8 8 T F z d A r l u p z D t B R a + S E y B G / m 9 w + z v V n A o u s 9 W w 8 u L O 6 2 J q p j C w 4 e 0 W + b j / B W i 5 U e G x f 2 I r E Z h 9 V r I n Q n B N 9 w t E r H b W L m + h q x j G A e 7 N u c E L 9 K v z K 7 h u y e / i 2 N D x z H y 4 L H b h t A F a G 5 w v m X 3 k A c W t 7 n 1 p K Q E u O C 0 s L J G F u r X / t V n / u a L f 4 e D R F X y h S K m p + d g s X v p J L M 4 e e o k + Q G X M T Q 8 I r K g O y F M H Q k H W y 8 t P U I r I b x y 6 i X c / e A 9 Y l 0 q E k u Q Q 0 g m U E 3 S T t L x w t f + X K z 3 5 P J F B M N R 0 s x 6 o b m b e h s i M 8 / B r k q h m g l C q 6 i g m l 5 F O X w d F r M O F d m m X 3 I n 4 D D 6 / Y O 7 L w W k S 3 I a t F 3 1 x y b o h q 3 c X B f 5 e 2 1 w k I e F C k T H O K i Q T q T J s t J N p 2 M P j k / C Y j O K n o B u l 5 O c X j X G x 0 d J A u n m 0 O T v 7 v W i k i h j / N A o h o Y G 4 H I 6 x D H 9 w + N o F p R 0 m I y s 4 Z 0 L V C y t w E x W / Z 7 z o Z g 5 H O + t i K D L d u v L G T H G 5 D I K 8 T T s X Z u 1 R S a L E X K y O p x w r T f r E S d G 1 H + g b 8 e a H r O K 0 Q H j F m F k H 9 d E / v z y 0 i q s v W P o J t + 6 P c U 5 J 0 + j 4 M i f h C a 4 R 2 O R f H I p v W x t e k O w E I a C v p v f x y 6 H f f 5 p y J e X V 3 H m z F n h p M d I C H 7 1 V / 8 5 o p E I 4 t E Q v v j F L + E T n / g 4 D h w 4 K L R x J 9 q + S K P c I P O 6 S F L r I 6 e v H x c v X M R v / Y f f w f L K C r 7 + z N f x 2 s k z 4 r h y u Y R Y P E X U T M r K O 3 v u A r 7 x 3 L c g r 0 Q x e P h D d I E K z F 4 / i / g q a f T o C n R 6 A / K x Z X H s G w E L e S c 6 J x 4 n Q f K i 3 O 2 Q i q Z 3 D W u z h W L / h r P v + U M 5 7 Y g h F n V 3 A Q s I Z 5 k 3 C s D w 5 J D 4 3 E 6 k 6 U 9 r t w J N Y 0 1 8 L i c c N y p N V D r W N D r R K A H B i B z X 4 t w F q f X k e w g j z q o I J P G y Q C d M 1 S R k 5 Q L y 3 k m M H B 0 U G T Z z l x e R L T S Q q O p E L i W D E 5 N 7 x n 2 Y O y / d l z Z 4 P B 3 d t i 3 C 1 I Z C T o J o N M C m q Y i w e 5 F r l g j 1 Z h W F e k L 8 L o E j v t I a I L O r r k M G q B w V F N U R 5 F M 5 U a a z M R t A 8 c h P Q P b E E 0 8 0 T S Y T W Q M z f u V X f h l + O u F / 8 2 u / i j / 5 4 z / G f / z 9 3 8 d / + 6 / / D 8 Y n 9 2 N 2 e k r 4 R Z 0 o z Z W h H Z M G g A W O i B w 5 c 0 S H N B p h s Z y k 5 W N Z 5 q R q K E j L 2 A 3 0 e r U C p V K J Y r G E d C i D m z U f b O o i m k q j i P u r U E S d T E K 9 k k d D o S c H V X z 8 H Y E z h T k t p D 1 4 T B m Z O r Y j f h m i p + Z d E n k 7 E V q J w D v g b v 2 1 O 9 a n / W J g a + S 4 9 u 3 r g Y r L f G + D G i m r + Y s L m L h 3 T A h D J E U 3 x U B W i Y Z u e 5 O b S r E C O d E 5 O T G W p p y U D 9 F l L s 7 M a 2 Q 4 H 9 7 p Z / J 1 8 U I n d 3 7 i 8 L 8 o o a c 7 s d u i + T s Z n J y 6 v c G p M T K D k p v G j O Y V l 1 E 8 P F w W 9 5 L v 7 + r 1 V f S O 9 y D u j y M e T G D y v n H x H q 6 9 W 5 l a x + C h f v H 3 z L l 5 j N 8 9 i k o z R + M i h 0 q 2 S Q V z x Q y + 8 q W n 8 c j 9 D 6 J 3 q I 8 + l 5 W 9 H P l q A g b V z k y G K m m 1 2 H o S e j f 5 b A o 6 F z o z J T m 6 V V L S 2 U Q K / S M j k P 3 l Z z / b / J G P f w S / / w d / h A / / 6 D 9 C T W G C s R 4 m m i b D t W t T m J q 6 j l / 8 h Z 8 X 4 U d e m 2 L B 0 a q I y x K t a x T r U N p 2 O s d c p B e Z 2 0 D f p A / 5 s g w G z e 7 8 h C + 2 0 j s p S s 2 / F 7 B V O u a r w E w C x e D y f M 4 O T u T l 4 v d + + 5 0 7 Y 4 V Y C X q n x O F 5 s Z c L J O U d C 0 e N Y l N k 0 g d X w u g e 9 Y g s 4 z m 6 j u G j Q 8 K v 2 o 4 G + Y X 5 T A H q o g 5 Z j Y J 8 S / L l p l Y w d E S 6 4 Q w u a N Q T v d 0 L z M / P r 0 m + Z i c 4 H a l d j 7 M d T J 0 4 K 5 9 D w + 0 y k L c L L P T 1 1 B J U t i G i K k n U y n l 6 Z K E 1 u 1 H M R K B S 6 4 T / I j c P I O p f g N k 1 g O r y a c j 6 7 6 f 7 s Q i t 0 Q 6 Z z o l 9 l j j m M 0 4 c 7 6 s g H F h H J V o i P 5 V 8 8 W g V e p 8 e A / 2 9 m F 9 Y J o u k R j O l R S y X h K Z B 9 H q i h 8 S E 2 A C J A I 1 K 6 6 w g A m T J W B I V d Q 8 m B n Y q q + 1 I V l Y R v V 5 D p B Q j 1 2 g a H / 7 w E 0 L Z l W R l d P U b k I q Q 6 H / 8 q Q 8 L y / P L v / x P E a x 4 M E k 0 Z L C / C 7 5 u L 5 5 4 7 D H 8 3 E / 8 D E K L I W n t y G Y Q z p 6 C L E 2 j S F p x F 2 F i x P K K W z 7 B 7 e g J f + b 3 K k w M z h p m Y e I M g p c X t G J V n V t w B b P y H c K 0 z c j u g E a 9 6 R C z r m 8 L U 5 3 Z A F 2 L C C C Q Q X L 3 O 1 D M l k R E a P K B c f E z O B c R 2 j G 0 F B E l 9 E w 3 C h t l I X w h r Q p O K 9 l w U k L e 4 a 0 W c O X G W u u 3 3 c F l B Z w N 0 A n m 7 H s J E 6 N M L / F E 5 p J + z i L x v U 7 3 q h 8 k j B o 5 / t k / / i i 6 9 R m s T r 2 A / / 6 f f l 3 0 o / e 6 7 P i / f / M X M d T X g 9 / 9 r d 9 A t 2 o D / / Z X f h p u 2 S p k R J e 1 G h V + / 9 / / E v 7 z / / E L u G s A O H P q F T w 4 V M a 3 v v U s P v n J T y H r G M E v / f K v 4 N T 0 G f z c / / S / o E g X X S w W 8 f E P / Q N E s 0 m c P X u e x I d L L q r I 1 N d I o D Y n I 6 9 X b Q T C 0 J I v r 9 B t W q 3 b w a B w Q q V R I x q N I k n C + D d f + D J U F j n O k 5 u z M h f H 9 R s 3 S X B b 4 I n G R W w K e R O L l 1 Z E H w R O 2 r Q P W E S k j q N e n U j m U q 3 f d g F 9 F t c P x X J y W H S 7 z 2 A W 4 r x y 7 5 S O O 8 V + b 4 V o g J T P x / y b u 5 q 1 w c m R P I i 1 e l k s I I f J N O / G p T v R J K r M n X S 3 Q 6 w P d T A S j g D 6 F 4 K t v 2 j y k k B 1 j b k x c L A X 3 i E 3 0 n U t V r M 6 b O i M R D s V k m C T 7 q j J S J u 2 U v 3 b m L h r X + u 3 3 c G n P O m t 4 o H B z V y + 1 8 u u Y A v d i Q l P F U f J i r 9 d e O i R x / C P f + L D 4 n d e q E 2 l M u T P y t D T 2 4 / F B L d Z A 7 G h m + T L S A v e + V x O U P Z i o Y A N / w Y 2 k j J c u T 4 r O v v + 2 r / 8 F a k 9 u C o k f u a y W W Q y G Z G V 4 n D Y Y b c 7 s G 9 8 D I N D g 7 i y c A 3 + m S h M s l 5 S 7 j x + 0 r j w e 6 5 f v Y r Y U g w K Y h x 7 o S z W K i S o F Q Y M T P Z i b m 4 e h 4 8 c g K + n G 2 a 7 G v F 4 H F 6 f B U 6 n a + s 6 F G v 4 j a v z G D 0 x R J J I M + g 2 k 4 9 b D H N s f j c k l t f R M 9 p F W p s 4 6 x 4 G a O H K M i I W i f e + W f D p 8 V o Z 7 5 y x m i K T v i 1 z n a O P 3 W b O 0 V I i X t g M m e e I Q r U i 4 j s g C Y 6 U Q d + + f v Z V u a h y O 1 L h N G w d + X y d Y A v C h W f B i 9 f p G J u I Q v G k y c S z t 2 p n 2 h B C v v X U d w V H w j g p l E P L b 8 b i 8 J o h 1 6 C 9 1 W t Y v F T S 7 T L h p 3 7 2 l 8 i / J k H g R e + 1 J f h G j p L v 1 I T R O 4 4 h e x X M l j i l 6 M j + o 2 R d z m B k f D 9 8 v i 5 8 6 C O f g N p g R y a 6 A a 2 8 j q c + / E H 8 9 m / 9 O 3 H M / g M H 8 D P / n 5 + G y W z B g Y n 9 + P r T 3 8 R v / M a v C 7 n 5 m 7 / 9 I n 7 u Z 3 8 G V p c R p X w J h V Q V 9 W o T a p 2 S B D Y P l 9 s F i 8 E C v c 0 k 7 t d u U G 5 L O 8 q l s n j 8 A 4 / A 2 a v C 5 P 4 x u n c y 3 H 3 3 U f o c l 0 h W u L U O N R d V w J g N i B j 7 b g g S N e t q F Q Q u X l 4 h n 0 F K B t w O 9 h d 0 J r 2 4 + Y y 2 P 9 M J 9 j v K R J d O x 3 Y v 9 / h + 4 l h P m f w 4 u e h k 1 E a m I I O Z b u R 2 d O b Z 1 b M N K I x y q Q v U 7 n p D r G W w Z W S 6 t x s W L i x j 5 M Q g C t m i W D j m t K j 0 R h 6 W n m 2 W m T 6 D a 2 o s z s 2 1 j d 3 A u 4 T w j e c z r 5 C f + k Z y A N v I V A P Q w I d X t 0 X T 3 k 5 w m t G j I 5 L 1 5 d Q r V l 7 z n J F y d F D 4 4 1 f 9 v E P K J j 1 o J 0 J z x I 8 X 8 T s x f 3 E J o 8 e H U G q m s X 4 l g q G D w y h V c q j l y d r k K 8 L / 5 X W r c C R E Q m i C g 2 i n m i z a 9 j m 6 F + Y v L J L B 2 T u 5 W a 4 p c f R D A X V 4 d U 9 h Y r A w c Q i a w 8 X t z N r t 4 M k V X Y v d E i Y G + e E 7 s D q z h q n s t l 5 l P w D w a f C N 6 B Q m T q X a T Z g Y 9 V J D p P s w M x D C F K P f i U N y / h 7 f q P n z i 4 i s R Q V d Z Y i E X + 5 W 1 N G P s I 2 l q y t C m B i s x V g K p i / N Q + f Y G b j g d x t 1 r 7 / e x k L E 4 L K V N y N M D C 6 C 0 5 D l 7 r h F b z u 0 q j q q z a z o U 9 J m A h x B n T 0 7 h 8 D U A i a U V e j k W 5 3 x f K o A B T u J L b y 6 J C m I Q q 6 A p S u r W L s Y J Y q m F Q k E B p 0 Z O q s G S r M C S v L / z T 4 9 q s o K M S y b S P J + I 1 s V 8 Z r X 7 S B P h m T k F K 8 Q l / W 1 n t o d F d L e 0 6 e n S f q H J Y q y D e w z B e Y D 6 B r f j F 4 x O L 7 f m U 5 y 8 8 w M + v f 1 i Z S N H z R 4 C x p e e + o E Z 6 7 s B b l M L n L n x F o T n T K v P a k 9 c p E M y 1 p v 9 K 5 h u P t c I p g S m A 1 h 4 d I i b p y d I Z p I P h w J V W l G 0 r K c V N l H X L s N X g S e v 7 S E i W O j R D d 2 h t h D 5 N u V l A p c + e 5 U 6 5 m d S B d l t + p / d h v / v Z B M 5 / B 3 X / / W L S X Q B i 8 x f D / w R s 6 l j e 3 v U Z F g q G Q m L N 9 c v R U 6 l 5 t t G L l r D C H b J C 4 U N N D Q 0 9 w w h 3 F 6 W U X K r A 5 z y 6 L f D K l E 6 Q 1 D Q 0 z A d 9 A h e i n 2 D P S K t K F K t Y q F + S U s L i z g w s W r e P a b z 5 M f t M A 3 H O l k C m b N 1 r F g D p C s r J E P v t m O g M H C 1 7 e / F 3 l e 6 9 g B a X z l c p c a g 4 c G o L K p E A k l a O D l e P X k G V H P 0 0 Y 8 L 0 M 2 n M D E v f t 2 H c B G o 4 H Y a g K + M d J + J E C B 9 F a z x I q c s X R t F R P 3 7 C O H f g / H 6 v u M N k 3 g r + e E U v 5 p M 2 6 d W G 1 w I O I 2 Z S 9 b w P 5 l 9 z 6 v G I 8 D D 0 w Q h S g L o V J 2 0 X f Q x 0 f W 4 z t o Y K 1 e 2 7 P b b B f 5 Q 1 y s e e T x g 6 h K 6 5 Q C v M b L / u F 0 S L k l u B P N 3 b k y s l t N + N Q n n q L 7 J i N j K l G l 6 b B y y 0 4 j b x Z c r 3 T 2 K 7 8 j G I l b X 4 b b x D 5 r n Q R E R v 5 q E z e e / x O Y d P S 7 p S Y i j l 5 T D R a 9 H I b s V X E 9 P Z Y K W S c Z J r t k C C 5 G M H x 4 W K x H x Q I J + F W 9 I g W J + + 0 z a j S c o 9 o a H O k V 7 D c l k C b N 9 / K C W r Q H 4 I B N G 1 z S 0 c 5 y 4 P v J G Q 6 N R g 0 m k w X 9 f Q N 4 + O H 7 8 L G P f x i f / O T H 6 T k d i m k S x G 1 D w d F d R r 4 e Q 6 q y L n 5 n B D b 8 y D f D H O Z C r h a l 8 S R 3 Q q T Q 0 P k 1 p X O Q f + v Z Z / D 0 N 5 / B q d N n c e 7 S e d R q N X z n O 8 / R x N i 8 + X L 6 g i z 3 l 2 P v c h e w x v a O b Y a C t 9 8 q D Z n y j W t B E S E R 9 I f w Z j T b G w U v A p 5 d l d E E z K G f S 5 Z b z 2 8 B z V P 2 n e R 7 R C N f D x z d Y w G q l p p Q W h Q o z B b Q O 8 6 l G p u Y P j 2 H / f e N i w z m 1 8 M G W a q b p + e F E u L A C W 9 T O u H d G h 7 f 2 g u R 1 8 o 2 z 3 1 1 z Y / l l c 0 w P L / W v p f x S F b 8 X L 7 y j F i j + l 6 R W n w V H / z Q R 2 B V F / H i V / 8 b n v n 8 7 2 L x y v P w K I P Q 1 O M I h / 3 Q F J b I m p / E k C m J + M p F v P Z 3 f 0 D P h 0 l w 2 E 9 6 A V 2 q I G 5 c O 4 O / / v o X 8 P v / 6 Q / F 5 / K O L X f 1 S R a n D W Y 0 g 8 l v w 6 I q w W g 0 o U t W x 0 M j B f i s e d E o R U 3 X K F + 6 A L l F i T / 7 H 5 + l G 0 p K g z R S N l Z G h v z 6 i 5 e v o F i p I B 5 P Q a 8 z w G w 2 Q 6 X U k u J T i S L B n Z D G h 6 P E 7 f F l m l l v V l B r l E g h l V G u E 0 3 l I 5 p 1 K G V q E q o K F H / 6 / / z X z / h 8 X v T 2 9 G B g o B + F Q h 6 P P P I w 6 k m a I M Q 3 B V 0 j P 4 t z m N r C s B 3 s n L d b b D F Y Y 7 W j a J w y w 3 0 t o / 4 w X L 1 S E I L 3 0 H 0 r K B 9 j 0 F E h r b m 7 A 8 6 + E r E 8 N A p N s b 7 0 Z s C Z D W q 9 F v / 7 / / H v 8 M i D D 2 N p a U k s 1 J b I a m m 0 R P V a G R K M a q k m O t L u B R 4 T 7 o n A t F C r U w v + v x u 4 I r m 9 W F 5 F E W U k y Q c p i i y A C x e v Y H 5 u D r F E S m z J y p 2 Y 4 s k k 1 j e C 9 C A N S w 7 5 a 6 + d R L d D i 7 r u 9 j T / d u A z m z 7 3 L T j H H s X i 1 Z e k q l d S u E P 7 D q G p 0 O F z f / o H 2 D d + A F 0 9 g 5 i 9 e R V d I y e E / + F f W 4 J / f Z l c j F 5 c P X 8 S f Y O j O L x / n y g U 5 D V A T U W L k S O D N E 2 3 5 v T t c 9 X I B 3 J C r l b B Y N e J d g t K P S + D K G B S N 7 C x H I N p Z B + C o T A e f u Q B f O 4 v / w o 3 p q + L r W x X V t d E F 6 r Z m R k R U q c 7 j l K 5 R I K l R 7 l Y h s d j J G Y l f U 8 b O r K A G r m J L F w e l S b 3 l t B C q 9 F D p V W R U J X J B V L R 3 C m R M N W g V Z j o P H i J h s 4 6 E Y o 0 5 X s k L t M 9 E g c t z a 1 j 5 L B U k b g b 6 r x g Q M K m a C X S c R V j v 6 F G w k Q T 1 U g G l G Q t 7 c / C 4 j M J q / F i a z u b t w I c E R I K h h 6 i Q S e d o p L u P a d q s b 9 0 p 0 m p e 4 F 7 9 H G W g 1 x B d I 9 4 P e e U 8 V g M 7 R s i j Z h H c I m 0 c Z c N N r c V R X K Y D d Z N X l k i X 4 u j f 2 3 T y Z q 2 H Q 5 n G s n + w G 5 o R / s Y u U Z Q U D m D n D t C 6 Z F M 5 f C N p 7 8 h 1 k Q 8 H h c m x s f x 8 s u v i u + w 2 e w o 5 n M I x 2 L o G j i A q u W Q + I z v N 1 j v 8 q N t O J n u c S C F 0 d b J / B p P F 5 u u j k H X B g I x D / p c M i R X A v C N d o k s l 2 u k e J X 0 Z l l 6 G i f I n c g k c n D a n S j U i 5 D p i g i l n Q j M v I Y e m x e V Q h 3 d k 4 M w G V X C o o j v o e / g + R t d j 4 n m o 3 W 6 P x n y K S 9 f u U J W p i Y S F x q 6 F B o Z J 4 x 0 X 9 j f 3 4 4 C + U t M 7 e o J P S x u E x k L a c K k q h v 0 P d J F 2 d S b c Q N Z f D n S 3 G 2 N p Q 1 2 x G 6 c m s f k k T G R X 3 Y L k u z c w u K V Z d E H n J t f J q I y W P U s T P Q C X x g 9 y j S B N X Y p G t M Z p P h B g p e S H u k t i Z y 5 9 o 1 k F M j B 1 3 P W e e s 5 Z k R s q b a D h 7 d K y o J X 7 O t 1 v k n S g O f K M t G Y k i 3 2 + n w A 3 Y M e 6 R o z Z P K 1 c t G 1 i f 3 Z e r m G D F G K C E 0 O B 9 J I r P p h s h n F o r D e S B q P H m v T f u F v l Y o 1 d H n d M H c b x B r Y 6 v U 1 k T m 9 H T s L P p u C a m x f L + E J y 0 d l i n K E y e f a 5 9 5 K G 3 n X y M 5 P e b v A P e 6 M d A N m b i z C 1 + t C 6 Z 9 8 B K o / + z b W a z x O W s y c / j s Y 9 T q x z 5 b B q I f D 4 c I a 0 V q t T k N j l k c 6 k 8 b H f u J u Z M m f 0 v p 8 6 K i q a F l t H a b P z g r f X T x X q 4 o C V C 5 4 N R o N Z L H s i K z F 0 L S 5 B T v Y D k 5 X K p E m D q 2 G Y e 3 R w q B 0 3 u o x w f 4 V R 0 3 b Q s a Q N z t q k L Y j F c l g 7 c Y 6 J u 4 n Y S L h i B Y U d J L 0 A k 0 + F s 5 q u o l S i m Y S P W f 3 S m H w d E Z G v 5 M w 8 Y X x c X S O n O + k o O M 5 H e i t E i b G A X N F F O l 1 C h N D T / 4 S T 7 I 2 2 g 0 4 t + P i 5 S m 6 n i z 5 l Q 2 U q z U s r Y Y Q C C W x s b 6 O m 9 P k 5 5 C y q c p r W F x c x e q C H 6 G N M J b I f 2 n K V X j 5 7 G t o 6 O v I J z c w Y C n Q d e d Q U l Z Q 1 T T Q R Q L I E S o u Y u M M 6 g E S n M G + Y V h 6 j U K Y a j S u 2 W Q e y w s Z Z E v s A 8 p F L R f n 9 F V 3 d N u V 7 R A m B l 8 z M 0 b u 6 r t d m B j v B G F i c J f W a r o B h 8 u E w H I Y P Z / / F k 3 w C D S Z I N Y u f w s 6 s w t 9 Q y M Y G 9 u H E 0 d P I B S J k 3 V W o Z D P 4 M i R / W J T B a 3 M C o N J D / q I W y j U k 2 1 9 K e Y g + / k M l V I F v U E r y u e D c 2 F R U 5 U I J h C 9 P i N a I 2 x H q r K B B r m + t Z z 0 a f l a T O T 0 s W 9 l V f f e E i a 2 Y o L y x V f I Q m 1 b T + R m 9 / F Q A j 0 d 3 Y x C W Q V c R v K V 2 m f Z g T x Z J I 2 i A W N t C e e q 4 x g T 7 Z 5 a L 3 a g T o L 1 Y u C t o X s 2 Z Q P H u S 5 q l / P d D i 6 b k K t 3 H n i B B E q r V s P h d C C V S m F 5 e Q W 1 a h V 3 3 3 2 X K C 8 J r A d w c 3 Y a o V B I F A 4 u L y / j H / z U 3 4 d W p c P V m z d x 8 c J Z H D 5 8 B M 8 8 8 w y 6 u r w 4 f v w 4 B g c G 4 e v x Q s Z 3 m Z A I p F A r 1 + E e 3 F z k 5 v Z i 6 l w e 2 U R I d J o a P N A P s 0 O a L Z V G g T S k T h Q t 8 r 3 h T k p q 8 r f a V c l 3 g u / 3 V q P s P r c p 3 R s B R / + 4 5 T R b X K 6 G 7 S J f q h g J k g W p k K I Z k n I 9 1 6 J k T c o Y O 9 q P h i K F j W s x O P e r Y F b 0 i B K L K v k 3 R q U X V a L z V Y U G F v L 7 2 y i U M 0 j 5 i 2 L T B q N b g + B M H C o S x h p p 9 x s L N / D E h x 5 B I V q B t 9 8 t I r d V o p J J f x 6 F b A G e P r c Y 1 w Y p 0 + X r q x g 8 2 A e F R i 6 6 W 7 H f 1 I b Y t k l o p y b 0 Z L 0 U / / q X / u V n O k u 8 G S y p 2 / s p M M X Z 7 Z 4 J 6 0 O a W l g C c v i s h g Y S O X I U S f N w 7 Z F e t f k + z k L o U 1 a x m t + 5 F v P 9 x L C + i o m e 2 i 0 a x w M g L n w b e G 1 H w e U T l t 0 n Y y q d x v k L l 4 Q g 1 K o V 0 m w 6 e h h E p 5 x i Q 4 N i J g k N W R n O H + M S m C O H D u O 5 F 1 7 A w S N H R O v o G n H 2 j Y 1 1 9 P b 2 w d f d j c m J c b o p F p E l 4 o / L x T g 7 v C Z Y X F K Y t w 0 z j X W F B q 2 7 z y 5 K S b h / 4 O K V J W T j 5 L h r t V i 4 v C L 8 D C 7 9 l p M j w n 3 h A o t h x I N x s V u k 2 b 6 p q v l e b 7 8 6 D s V / X x A 9 D 0 V h F V n / d b h 7 x 2 C S Z 1 C i c T H k r + P 8 C 1 / A w f 3 j d L 5 6 m J p h k Q 2 h I W t u U U s N c X g F 4 e 7 + C o p V O Y K z q 1 A N 7 I O P S I 7 R Y E Y 8 m o d V Y x b 0 m b e J s d M Y a Q x 6 B K e j G D r I i + X E j B p p + k y N 8 B / Z Z 4 q v 0 t j Q Z a 0 Q o 8 r E s i i X K 6 J 7 k Y U U k Z X 8 V 7 5 v 3 D d k 6 N A g V H o F Z m b m M D I 8 C H e 3 5 1 Z l N q e o q U 1 N O M j 3 L C B C d D m O X D 4 J V 7 8 N l X w T M 2 f m U S H X x W 7 3 o k l s w 0 J 0 T 0 v W i A M Y W v K b O B A l i y + S h d q W t B B e i c I z s L V 2 f j s a O b p V d K d 4 5 8 L t e G F e K 8 q Z 2 z e O G w r y m h D 7 H t y F N k C C 9 o M A W 0 / e M Y F L L O T 6 3 Y W k E x w t s 8 k a W 3 3 D O 0 Q k K 4 e e u D U 7 s 2 1 c v z G P h a U l / O i P S B n 8 H P 7 l 3 n 3 b r Q f T 5 Z v E 6 / f f L / F 6 L r X g Y E 2 7 d 8 f K 1 T U M b A s C r U 6 T T z X R R 8 5 3 T Y R p t y c r d 2 L x y o q o B + I o I X 9 i v k Q 0 l w 7 n 8 W d F 9 2 Z 3 3 d 8 O h 1 E B O T m L 0 a X z o n 6 t Q l J i G P k o q o v f w e l z J 0 n B H C O q X M T 4 / s O 4 e P 4 M S q U S r D T J J + 7 7 B D w W F b q t D Z G q V i c L b e 7 g a w m i 1 T N F L + 4 f L C M Y W o b H 0 0 P U u Y J 0 P A W n z y H 6 z c f C U Z g 9 W t C c h 0 a n R C q a F W u C n E 2 y W 3 C B 2 x o E F o M 0 y M D U 7 B T u P / I A A k s B H P / A k d Y R E o r 1 l A j u K O V q L E + t w z 1 m Q E W W p a m u g K L J y d c F G k M 3 c m E p r M 9 Z 6 0 l i G b z b T N + 4 D 7 L Q b L Q Z I g 3 I P e m 4 K T 0 7 s + Z Q C Z V e e j P d a G 5 + 0 q A n 2 S y 3 8 5 3 Y 4 j F j W c k q h d D w f F E q m s T l p Q R b z l B 4 I + k c 3 w t Y i L g u i H f t 6 C b a y Z Z y u 8 V t g 6 9 t u z 9 V i 9 F 5 O 6 U n + X W + Q v 5 r + 3 H b s b K e x 0 C v Q U T c + E q 5 B + D 2 v b I Y Y o u b b R X A X A r C S m z q l Z v w H D 0 A d 8 s Z D p I / m p m b x 8 D + E d L I 4 q l b 4 I g g l 3 Z z M R 1 P q t c D p 4 i N t X P O 6 K J y d H 5 8 S V H y c R c S 3 5 9 + F G q 6 4 Q o a K I P Y / 4 q U b C G G V N 0 G h 4 l p E H k Z R L l M p N h m L 7 6 E 4 R M k a J y m V S / D Y z P A a y w i u h E l 3 8 c A v W W n R s s k s y K 1 S K f X o Z g r Y W 1 m Q y w / c A X 4 g c l J 5 I o F m s z k W t C Y J E j Q 9 o 2 N i U Z A 6 W w e j X o V Q 0 N e O j d p I n A Z z c r i G q o o k 9 K b x h N P P g S H 1 U 0 W K w 2 L U 4 r I l R t Z E S Z n Z G t h N N N G G C z a L c t B 7 D u F r h b h P U x M R W m / d X w b 0 2 T B Z M l I h H 0 p K c u a w Z O K N G h n M 0 Z G O 7 L F C 8 L X A i p E y z 8 Y K / N G w I L 8 2 D C Z f A 7 P 3 4 F F 4 n I S p 3 H b p C e 6 m i r I Y T U 2 k S x w e k 9 T F O T p S I E Y 6 c E Z 6 7 u B Q 9 z N d B x m t 1 R e f b v k y s X L U q I n o 8 5 r X h p p K Y F x / b W b O P D g p P A X Y o E 4 U T w p n 5 L 9 z Y 6 2 B g K c m s T Z F H c C u U K F b 3 / 7 O / j Q k 4 + J T A t e H O Y I 4 a m V v S 3 b W w E T z f F 7 z v 8 G o v f 8 A s x O o 6 D M j G i m C V 2 z I C w J 9 4 b g T r s s U P l M m X 6 3 E F W u w W h 0 4 H d + 5 / e E v z p O 9 J m b U v L 6 l d 1 i x 3 P f f R 5 9 f b 2 Y n D w I s 9 k I N f l K 2 h a V W 5 l e R a q S F t a R m 2 L a b B I l 6 3 R p 2 m i S 2 g k G y U 8 i y t D T 0 4 V 0 J i f 6 L T L j e O m V 1 / D w g w / g u 8 + 8 h L s e n k Q 4 l M f Y y J B 4 H / c h E Y k L n G 3 e 1 p i M y n I F 6 s G d G q w t U J z G l N X L c X H 9 + 6 P l 3 i h 4 T U M u I 8 F u y P A o C V M t 2 y A f 6 M 6 s I R c + O g 0 7 v W d e f F 7 J K T H k 3 B o N 4 2 w F x l x E h X H P 1 i y H 0 H w U g b U g j n 3 g 9 d d y e C 2 K W 1 F z s i 1 v R r c d y 1 O r I t T u G / W 2 n q H 7 k K x B b S W p 6 7 j p u 2 V X 7 4 W Y P w G d p 5 s 0 a Y k s g w w q o k H f L 6 r 3 Z s G X w h u Z x U h g 6 o 0 G 7 H Q t f O 0 y u Q J J p R Y H J 7 p v 0 V 4 + J u a P Y 9 / d o z T F m R L z H k x V b C w E U S + R c D m M I n j G Q Q a 1 t Y k u X 5 / Y c Z D L Q L Z j / t o S z k y d w Q c / 8 A E Y j A a Y j E b k 0 0 W y Q D u r p D N k 4 f 7 8 L z 6 L 0 d F R s e j b 2 8 8 d a 4 N 0 B n I R g e X N K m 7 e v C m 6 0 3 L 5 x 0 s v v Y L P / N t / g 1 S E r B 3 R V j E T O 3 V r G l J 6 S i e 4 P 4 G W N A i 3 / b p S U O P q H n 3 D f 9 B g Y W K L 9 H B f G Y / S j e G z 3 y 5 M c g V n G O x u P U 3 b k i B v g Z 7 e L k w M t o D 8 c B I d b u P 6 a z O i t s Y z 4 o L J u c 3 5 3 A M s T H G a 4 H J e + 9 o F g w f 7 4 R 3 c 6 r O q b c o d u 8 d z F 9 q 9 o F B u U g r / N D v y N h h I m D j 7 g n 2 K i w t k 8 r 5 H a D J T q K w + D y 6 V a 8 N F 9 E 5 P F l e 3 S 5 S U x 6 4 R v Q y D q i F y P B 8 y F B F Z i I k y l s R 6 E j q T F a P H h q G h D z y 6 v + u W M D H 1 D j R c 0 H i c J E g S n e Q O v o m K D s P 7 B 0 T i K 2 / N y n V N o 6 o 1 9 J S i 5 D s 1 M W j b K U z V c A O j B 4 f w i a e e Q r l S F n V Q D N 7 0 b j e w J e I N J f h n v p i H n i g n B z T c X j c + 9 r G P Y W V l B Q M D A 5 A T F Y x F 4 / j N X / 8 1 z F y a J h 9 Q 4 u h S P R T N F 2 0 x h q z S R l J Z I v 6 u E e F Y 4 S s R 5 + a + F m c i G p G o 2 N b a b y W 4 Z z n v 4 y N y a s X o i q d v o U 3 l 2 I R / 7 v N / i + P H j 4 o 0 G x P x 8 4 A / i F K 5 g s m J C T L f G d F H 4 L 7 7 7 8 e r r 0 i 9 8 x T E g B r 0 2 K s Q k s H X P H t 2 X v D 1 w c P S q j h / Z 3 J 2 f o d / t B f u x L r c P D W L y V a g I r o W h 6 t v q 6 / E N 5 k j e h z O 3 Y 5 T p 8 8 j E A h A T Z N B T s L V 7 e u B j 5 z 5 8 x f O o E T 3 l / s 4 6 M x u G I Y + 0 H r H G w f v s T U y P E L W o R s v f O O v M T Z x E N / + x p d E K + R y u U 6 T T w + d 0 Y x c N o 1 H n / g o v v a l z 8 F m d 8 K o N x J 9 l m F u Y Z 7 O T c X 2 B p / + 5 E / i l / + 3 f 4 4 / + f / 9 Z + G r M E J p m R B W W Y 5 7 w e u R J w v E b b B 5 a y G + 5 f V q A x v z A S S L c r g s M p F k X c i U Y B 4 c g K 5 W x M 1 L 1 y E z 1 c h H 6 x V V 0 a y A u J E K t 9 r O Z L J k W a Z x 3 7 3 3 0 D n Z s H R 1 F U O t e 9 k G j y / T b m e X 4 4 6 X I R Y u L a H a q K D v i J O m Z g O K n / m J / + k z / u U N W J V 5 h B J N r F Z t o o 9 e L K e A z U R W i Q Z i O a M U d O l t k C U h T I N 2 u l m k v b g n D V s p k R n e 4 Q p s Z g 6 Q U 0 8 m u 7 u 3 H 4 1 a F S q t C U u L C 0 L L J J N J x O I x U h Q q J O l n K B z G X S c O i x w + j r B x c E G i k 6 2 P 6 k B 0 N o G B w z 0 w 6 y y S k i H 6 2 0 j n h L a z 6 K 1 i Y Z h 3 a + S z 4 K 1 K d / s M L m + R F 5 V o 8 t I Y C f 5 2 H 5 X B a U m c b M u v a 1 Q 0 y b h y u O P D e E 1 K Z 5 Q q f 7 d j d W 1 D 5 B E a T S b R w T Y W i 2 B u f o 7 8 D i N q n G 9 F Y 8 M j q H V K e Y V v B o X o H G L h D f Q N j c M 3 t B + n n v 8 6 7 E 4 n 7 v n A T 6 J / a A w X z 7 y I 7 u 4 e 3 L x + F W P 7 j 2 L 0 6 A d R L y Y Q W F / C 1 a m r o t v r B P k + T z 7 + U W Q S K X z i 4 5 9 A c D G A o s Y G H V k 5 j k 1 w d c v i t R X R o Z W b 3 s y c m x P 3 L L g Y Q k J m h d d i h I 6 U f S J f R c X g h M N M l r x W x n K k g L n F S 4 i G Y i i T o 6 / T a x E I B Y U Q s a C Y T E Y M k u C x M O W I a i W D O b H / F + f l y Z o K o p 5 r M H H P F L M B m X S S l O f t Q 7 / J U B q h l T C G D g 7 A 1 e 0 S C 7 8 a n R a y d C p O 3 0 c z i r 6 U k c q W M R 0 3 i 5 Q Q b g z J W 4 L y h H s n w G e p Y c J T E 0 W A I s B C p 1 w p 0 F Q h S 9 8 m f k w B 8 w W y s l X S 4 m R 1 e F f 6 v V C N k 3 l 3 b M 5 O F i r e R G 7 A v k n / i r k K q j I N z A Y y 5 K I 1 l 1 S Q F r 0 5 B 9 9 I l w i v a s x E E W i M W N C T d C Z c w K i 5 J e Q S u G 8 b U 8 W h w 0 Q X i L 5 w Y i 4 L Y l 2 3 N W e P u 5 x y 5 k Q 2 k Z e 0 c 4 d A L V 3 h b k k 7 i z v 9 M w F 4 h t 2 4 f n M G R w 4 f E A L J k 4 g x H 1 F g L c 0 U R v z 5 P c F Q D 0 N h 7 A L v I p k O E s 1 x 9 p J f U 4 b W a E X C v w A d U a M m X T 9 H 3 + S W A Z S C l + H r H 4 U 6 E 0 A i W 6 L 3 G j D c Y x E t 6 3 i p I B p M 0 t i Z E L w + R w q n A q v D I s L e K l K e Z b U F N Z V O B I k U Z H V L T R W M T J n p P 7 W i g e D U g k h M 9 g 1 0 4 f n z z 2 N o j C g j K U 6 l e o D m c J 0 E 5 C X c d f g u s W z B S q b c 5 A T i A h Q y F W q k b G t V u v d a G U o Z s v h k R B x k l R j c k 2 / 6 9 A I O 3 D 8 h / u 4 E l 9 9 I T S 7 l 6 B n v F v e x j X b q n e z q l c t N 7 n p 6 5 e o 1 s d 3 H 5 c t X c O T B j 6 N u e v O a 7 A c B n l Z d J F C T J F B M w V b i P P G 5 x R d p f x I w z k e c C m t x 4 d k / o 9 e b Z H 2 O k c V R i A y F q R s 3 R Y u p a C S G o a H B W w N R z B d I o 0 p 5 e J 1 o J 6 k u E y 3 o G v Z A Y y T N Q 8 / z M s J i V I H 6 0 n X s v 1 / q h 8 H h b J Z m z i 2 7 B T q / V R r 4 F N 2 s i Y k + o p 9 x 9 H l c N M m 4 p V j + V t Y D g 6 N J T D N Y M x p I R d 9 4 d Q b 7 H x o X t W N D h / r J u h S h l E n O 8 3 a B 4 v e 2 1 5 y K d S V y l R p S B Q 3 8 x C g 4 h M / r b G 8 3 B j V V L J d V Y n 2 Q + 3 / c D E v F g H z u 3 F + D + 8 S v 3 / S j i w S i 0 l B A q 6 g L J d I Z g c t E s y h o L P C a J c 3 O O 2 L U H T 5 Y q h n I D T W y z G t E c d 1 w 2 K Q I K b 9 3 I Z S F h f h j Z i 2 A n g N u F O q b R Y G 5 Y B X G L s k R T M 4 2 Y d 8 n h 0 X d S / d Y + k 5 W f K z k O s 9 h n R Q i C y f f o 9 2 w P u s X 2 x w p / v W / / l e f 4 d 0 w P B 4 P T p 0 6 J Z r b P / S B p 5 C p d E y Q H x A 6 5 z F n T / N K N 2 u u 7 e B n e P c + r s L g 8 m 1 e V O X J b d M x 5 5 X j f E Y j I j y Z 1 Z O k R i p i Q z Q e D H Y g e Z A e u P 8 u s l p l z C 8 s i L o Y b v v E o V G 9 w Q i H w r V j q 1 N O m 8 o T v f K S 4 6 t o h V 5 5 J 0 U u O x n S p 9 E 9 7 L 1 l O X i V n Z v N b + l k R C 9 x f w j u W F o l o X Z 7 D T S Z y v R 9 S q z e X B N U o 3 2 v + H M M F o N I k P U v B o W P V C f B 4 H U Y d 6 8 T 5 U Y a K r l e W B i 1 S g 1 1 u 6 k m / c 1 r U n w T c 1 U l z q 9 r S L s r h Z L h h f M f 5 K Z s t 8 6 d f v K D q T J n j q t o q J j N 8 N A c 6 W 1 g Q l u G y i o j i 0 B k k y 7 A Y + a t T e u 4 t K 5 C L h q F z u H A O l n P F N F y o 6 9 L h N Q D C y H R d J / B m S z c Q m H 2 6 h q c F h X 8 C w E a 6 w z M A w p 4 i M J p D G o s X Q / T t e Y F 5 b X Z r K I L E s N u p M n C m Q + u L A L T M R i c 7 U i K D L H Z I r r 7 + 4 m C V o n R 1 M Q S h k 5 k i E s X x v e 0 k C 6 K T B Q G W z S V W r 1 l W 6 P t 4 P v D i + 0 i K M E J q 6 w 5 u P F / G 2 9 H 8 O H 1 w F E g s c k w K 6 o i j R c J w m J c e a t A j G 8 k X x i H 9 9 n f O t x V g b x S R D J G m o x 8 G 2 7 v J R b d G L e u j 4 7 l z I p t 9 V D X z 6 / i w F 2 S 0 7 o Q 5 a 5 J c r F D f H g x S v R q Z x b J j V M z m L h v X C S z F i p y 0 q Z 1 8 R U 8 j q v X l q E d G I G v V Y 6 / P u M X w i o 6 S 3 W A M y S 6 e 3 y Q G R u i 5 x / n l P F K f I M m Z D G f h 8 3 t I N / C K f y x 8 G o U N q c N e r v k 0 P N 3 8 R X c b v f G 7 x d y C 8 + g Z / 9 j O P v M f 8 e j T 3 4 K + W x c 9 M O / e f k U B g 8 + D B N R u p W r z 8 M 3 f B Q u F f F x m t u R G E 1 K R Q U a a x d R L x U i 4 R w m + p T k O y m x M r U k F E M 6 k h F K Q n R 9 p Y H T G r R 0 3 S U k Q i n y g V y w + u h a i V s n I 0 l R D s O I B 1 I I R t J Y W J i C z W L F s X s P i z S w b J 2 U U 9 m C U s 1 I t L G C 9 a s r c B 2 U x r u w r q T P 0 m H p Q g h 9 x 2 1 i A 3 E 1 K S 2 N w i w o I S O 4 F E X X k H S f 2 b / y 7 W d K e G v S 0 H G a W 8 c y e P d + v U U H x T 0 / 9 p u f 4 f o l 1 m h 8 e P v x T g S H 7 3 k N i s u n X 1 z V C q v E N K K N 9 n n z 4 p x L X 4 P L V B d a 5 j / + 4 X / C g Y c + g l o 8 t m u H 1 k J h U x s x e I 2 i m M o Q r 7 a R 8 5 q C P 1 j A i T E V A n N + d H e s F X W C r c k y 3 b S u X q t I 7 2 l r b x Z y z s H z + k y I 5 h V C 2 N l 6 8 X f 4 5 w N k o e S i 6 J B p q I x U v c G p F e U F u X Q O H q I x + U Q R z j 4 z X Z R S C N P C x S W x + Z e b n H a V j m u w J K v O V n s t p U S C x o P z 4 3 6 Q q G d W a C z O k V W l C Z 8 J Y 3 j 8 K K 6 e e Z F o q x m X T j 4 D t 9 V A Y 1 q A 2 2 7 D 8 8 9 / R 2 w K Y X N 7 4 L C a E A o G 4 H R Y o c 0 E Y a H j U o E E + v f 3 i l x F 9 h 1 z m T S N J S k b u h 9 s v T m Q w 7 5 w q p I g 5 l H G n / 3 3 P 8 e D D 9 4 v o t C s Q g q k M B v k 0 2 m M O m T z G Y w M D y O y R v S u o Y G W T K Y K B a x u J O A g l p C L 5 a A z q 5 H d q K K c b 2 D s 2 D C S G w X Y L R 7 y y 4 g F y G p 0 v 7 i N Q V O U a + R J S L h j F e d N K h U s Q N x S X H q 0 s 8 z b v q q Y f f S f 7 E t n M u 9 U + X n T a L c o F u t l J I A c a G A Y Z G U c 8 3 E Q Y K s G n 7 u w I N Y 2 e H B W b 6 z z w h F 6 z R W s B g q I k S b V N f K w W N T 0 d D d N f u m z O s H v y 6 f y g r p x Z v L Q o a 2 B g 4 X F d b r R v c J 6 s b A x 2 H I x M 0 i T I C z e P A U b U Y 5 9 d 4 3 d K t L k + 8 R N Y 9 i i V k s V y L I q U U K T z q Z p c h I 9 o d e Z t / e M d I N b Y z G Y B r / 8 F m w X a i R n n q k d U z 2 G k i Z i H U r o 1 T J M u C q o F u t E g R V E k x u i / V y Q z p 3 H / d z Z 0 z h 0 + B h i i w E h P K z 5 u a I h F U 0 i v B J D 9 z 4 P U T b e o 4 k E Q a u R 0 r Z o 0 r P p n Z t a h I M o 4 s z q L H j n i / v u v R u B Y F i 0 R O Z 9 t 4 7 f 9 y j y u U W s L y f E H l w X L 1 6 E T q 3 F J z / 5 o 4 i Q 8 H z 9 b / 8 H / v 4 n f w K 6 r h q C U 3 n U S g 2 i c D o k y f p 5 h j w I L Y f R t 6 8 P h U w O M + v z I t P i k U c f o q / e F A / O Z o m G 4 s i E y f c j p a j j z c x 1 a r F e y K U 8 O V K c i r / 3 c / / b n h u u v V v B 0 U n O M e T 8 O q Z f b R B j R n V 5 F k n S i u l I l i h B B d k E J z 7 K U S l U E F u P Q 9 M 3 i N m o C i s p o s B 1 P S p a K z T x F X K e O c W I p j e N L 1 e A R u i R S + U Q 9 y d F Y x B u U c 0 D W 8 y U E F 0 l C u Q 2 t 4 I f 5 C D P z 8 N H V O 6 v / u o L W F t d w 4 Y / g O + + + C q O H N q P L / 3 t X 9 I h M q K U S Z w 8 e Q Y H D x 3 C F 7 / 0 V Y y N j i L z z / 4 x 1 F Y H s t 4 R 8 v O a I P l D P p 4 R / s j i 1 C p 6 D w w S f W I h I m t N 1 7 u a l K j v D x o 0 r 0 S 5 B v / k R 6 l G 4 0 c / + y w V u D U l 6 G V F O h 8 F r H T O 3 L M 8 X 2 6 K 3 n p V X b + I k F V C A W T J A i d T S c h N R Z H 8 W q q X R H B G Y e P G L W a E 1 o K k w L z Y m A 4 I 9 l B s V P C V r 3 8 V N q s V E + P 7 8 M y z z 6 G X x j R J w p R O p z H a 1 4 t L F 6 / D R H 7 x u X P n h B g M j 4 6 Q I u v H 1 7 7 8 N 8 j l C z h 2 / y M I X g 0 S 3 f a I 8 2 D F y r v 7 u 3 r s w i r + 0 1 / 5 J f z c L / w s / v L z n 8 P 9 + + / B V 7 / 9 N F a W 1 3 D 6 7 D l Y L Q 5 c u H A J f / n X n 8 f o o T G c v n A W / l A Q H q 8 X 0 3 O z m L p 5 g x R m 9 r 0 p U L d D T u 8 R / T G G h s 0 i U 1 x U 0 K r I y U 1 f Q 4 M m 7 p X o Z g J d j z o N a 2 p B Z D G z s D k M b p r g S p j s R h H x Y e r G n W N V r e I v p i E W l 1 n k o W 3 M B k W v D Y 5 m + c N h u F 0 e 4 v g m k Y 3 O e X a f / s k f w 8 V L l / G R D 3 4 I q + u r N C m y G C J H m X s t N O y H E d 6 Y x / h P / h R U 4 / v J k t V B / r c I 2 8 v y e q T V e t Q s b t E F t l J t 0 H l x o G a n 5 X y r w W u V v B Y 9 f X M d x Z D U 3 z 0 W j i O 3 s o 4 u r x 7 J q l Y o O 0 3 e D 5 m t h L m F J Z S z D b E 5 3 9 e / 8 S 1 M H N w H n d K E N T p + l h S f 0 2 O F b 6 A H B V U A 8 o I R D z x 4 L 0 Z H h 6 B n B e a d R I 9 L 2 i D g w P 5 J F B I F H D h 8 A C + d u 4 J / 8 J O f w M M P P Y D B g T 6 R K v T q y Z P 4 s R / 7 F N G C C g z 0 X o f X T k q p g R h R Q d 6 0 Y Z X O l x v o / P i P / z h R 6 B p m 5 u b x w a e e Q C K V E m u X D x D F 5 E r f f c e c m L q 8 S B b Q g Y / 9 y O P o 6 f N i e X E D y Q T 5 c S R c n E L 1 t l M + z h Z n + s M n w T 4 H W 4 D t a A c b + C X + v Q 1 + 3 + u B j 9 / t u I N d F R F 1 k i y 6 l B A 7 R 5 a J t 4 Y p k A / S b a x i 2 F m n y S 8 O F + 2 9 V F J U 9 g 2 D t T l T C N a S y X g S G n L K e e 2 P E 2 E X S Q P 6 u p 3 I Z j l U a 4 F W q x d l D m a D n A R y a y o N U 0 t e 7 2 B H 3 d v n I c f a I a w T g 3 f n 4 x o j t l R v Z V W 0 Q L N O F C o P t d 5 8 a 6 y 5 Z d g B o l c c J J k K q e H Q l F G e v 4 E C s Q K X T 4 u F 9 T k c u 2 c c 1 8 6 R U J X L G H A O 4 d W L r 4 n W A H T X 8 M l P f Y T e u 4 q R 7 u N o o I I m W c H A b B h K g x K l X A G F X A 0 m s x 7 K r j y 8 t g H w t j J X X p 7 C 1 d U r + P j H P g a T y Y w N 8 n m L O c 7 3 U 8 P o s 2 B u d h Y H j j 8 I e S 5 O C q y K g T G 3 2 H Q 6 t T C F n v 0 H S K h q C J C V G 7 p 3 E F Y z M Y O y H 1 q Z G 7 V a W S Q H J I o r a B Q N N C e a U G p r Y k 5 q V U b U C u R / i + f q b 7 9 A f e 2 b 0 7 A T l / 3 k k 4 N 0 o k T R i B 4 U C 2 W c u R T C 4 w / 1 I 5 8 p S r v E 0 Y R k f 2 J q K o R j h z x Y W 0 9 j e N A u F h G b N O u V N O x l 0 u C 8 7 y p 3 x l E 0 p O 5 B y y t J 2 F w 7 m 2 a 4 d T m o e D M v r Y u o W w D x 8 C r q N P F L h T T G x s a w s k h a 6 k M f h U Y p R e a q s Q Z U z j f u 7 H P P Q q 7 6 b B e x 7 Y a b p 2 f h 6 N M j F a p g H 6 c y 8 R 3 Z R S Z m z s w J i 8 e 7 f b A P w / 7 a C K 9 V 0 e 9 c 5 c v a n z P k 1 9 M K e A 3 E 6 8 M b M J J g + o a 9 I m 3 s B 5 F p z g o r n U r A h x m M 7 j 8 m l j I S R Q U u b W z 6 q Z x Y z H 0 R 4 6 k s N q a e h 0 1 J y s P Y w L 1 3 3 w U D C c X G 9 R j G j 4 8 h m 5 H a c r H i K C G B 9 b k U x v Y N I 7 I Y E 4 W F H L x Z n F o W 2 Q n t N S M W g n y S m 9 / o R D P R s r Y M k 6 u J L q K R B p W 0 W L t E 9 D h l G 4 F m b Y r u R x 3 l v s M 4 0 U c c t Q W u / + O 1 Q W Y U w d U Q W a 1 e 5 K p S h 2 D e 2 V 2 n c I g F f A Z v y q a Q a 2 7 1 4 7 O p + 0 S Z P M e V G W 8 L 5 W N L 1 M b K a g r F E p n Z p R Q m h q V S i O v T M f I / S L j y V f T 6 T C L L W M Z b M J L 6 M x H 3 a d D v K 6 t J h C I 5 L K x m R P 5 X I l 0 m R U m a s t Y k 8 0 u O J X 2 e x a B C q V y H z i B p 8 U 7 o l V X U S x k s z 1 7 B x T M v C 4 d X p + E g B n D 8 6 G G R k e w Q l a + S v m m S 1 u 9 M d 7 p T 8 H o Y 5 5 v t 1 j G W 8 / V 4 g 7 d 9 J 0 Z g N F t E 4 V x 4 L S L K v q W W a x 0 D R Q j T s T a n X W z A n I 6 n i b q 6 S V h r W J p b h s e u g 5 k m a n o 9 D H M z h N F + C 9 x d N l g d R j T z w K s b O 8 f g e 8 W J n g r G 3 a T A o i s o k I V y 2 g x i F 4 w a + R K 9 5 g J G n A 2 M k V X n v h F O d Q Y O W R q 9 3 S a 4 T b 2 w G y 2 w 9 W o Q n S 5 g + J g P K o U W W q J j v I 5 U z l V Q y c i Q j C W w s R H A 0 P 5 e s l k K l C o l K H R y o t 8 J 6 O x y 0 U u D f S G t U Y M y X e Q C + V t Q 1 N B N / p B c 1 Y R G I a 1 n c e 8 9 t b w A X 5 8 L S h L 4 s Y 7 e 8 i w 0 8 5 c W 0 c N N W s m n q l c a M B E 1 5 2 p g r p F q g G h 1 I w d u m M k l 9 9 w Q h 1 u L c a c j r t T l e 1 R t l m h q S g L 6 t l s o N V f M k m X i 4 j M O I X P k q E G C w Q 5 9 U y Y X g Q O 2 T q y R m U 5 w T h 9 3 L V O Q w L E 2 K x a q Z I 7 V 9 B t P P i l o w B C f Q f y Z w d v n 7 w b e F Y 8 l m N / D v W o 4 + Z Y 1 3 0 F P H l o a S E 4 S 5 g F n 1 D J k Z c x b J / h 2 c M n / 9 n 2 c G P F A g p x t p 2 h / v H C F f S i F 6 J T E X Y / a 4 F 0 R u 7 k o T q N A N Q J s h F Z F y F Z M G L M B D o 8 F c q u 0 Y K 2 X O 5 E i K / B H v / / b + M V / 8 r / i G y 9 8 C w a D H h / 6 0 J N i G 1 e u C / J 2 + U S I + u D B A 8 i Q Z c i S J s + l 4 l h Z C 0 B W q u L Q I 0 8 i W t 9 9 C Y B h Y 4 q W C a G g 2 Z p A y u A S m M M + U n L 0 e 4 5 8 l 7 q 8 i p d e f I 2 + 1 y c E w u a w Y X p 2 D k a 9 H s P D g 2 I M p 2 f m 0 N 3 d B Z v R j r W E D s P e K k K r A Q w f G K b 7 3 E Q y G k W E 2 I R v q A d 6 h x q y h h K f + f e / h Z / 9 2 Z / G 8 9 9 5 S e z P 7 P V 6 S X E m i J W Q L 6 S x k h / c J x J u O R n 6 a 1 / 9 F l Q q G b 7 7 0 s v 4 d / / 2 N z A 3 v 4 g j R w 5 g d n o R r 5 x 6 F R 9 7 8 q P w k k A n 5 H b o a T y 1 I k 9 w H r 1 j P j G P 9 F Y N C a 3 E I q 6 f v E l + 8 y Q J U l 4 0 Z e k E r z + Z V d K 4 s R B x m D 1 V X a d r f B s t V C d 4 T z l e X 2 K B Y I E R g k O X x k m m / D v N P v G 8 N K 3 J x N O x v O 0 l 0 x z h p N P k l H 5 v P f g z 6 K E g I X X o G 2 I S c 3 v f w 9 3 V 1 l Y w d Z x 8 9 v M 4 O m h C h T Q p O 6 k m 0 n r K S h T y c l h 0 P G 3 S B C z L K r h 0 + a r 4 L g t Z D z p R o p K t k 9 g D v P D M 5 5 B P Z B C l y c E 9 t d k 6 5 n N l a G Q 1 o j B + j B w Z E l n n T A F r 8 S a i k S i S f t L c k z 7 R H 4 L R y D b h G L a K C l 0 O K 1 t d Z i k i J T e g W D a I 6 + Z d T Z 7 6 4 P 3 Q m X W i I 5 D b 7 s R G I C A a O P b 4 e h D w + z E 4 O I R i s U A 3 X Y a Z h V X Y 3 L 1 k s d z I l o q w d E + Q B t 5 p N d u Q F / 2 Y u / I S Y i s X U A h P I x O 8 A X 0 t D K c q R b 7 J O b z 6 6 k n c c + + 9 + B + f / Q v c f / + 9 c D l c M K m s 0 J N V s G s c M J u s e P W 1 V 3 D 1 + g 1 k w 3 n 0 e H x w e 1 0 w G H W Q 5 R I I h z K o Z M s I 0 M / I Q g C + C R f c P V 2 o a C I 0 V l K E l M f / 4 Y f v p Z 9 T 8 A e 4 d Z i W x s S I T D q L k 2 d e E 2 l l Z 8 6 e R S a b Q 4 W s F y f A c n b M / M I i D g x N I p y M I x K L i H K M 4 8 e P Q O G / g b r V J y w 9 7 + 3 F e y l z d k O J 7 k 9 R G S G L p y W B U c L e Y 4 Z / Y x U y f U k o W L E 2 1 a J 0 R p V L / J 2 u + l G q p 8 W j P T u 5 g v c 9 G + X j P Z T G P T W R 0 8 Y C x Z a P 6 S T / z G Z y 2 L d v F B f O v I K L J 5 + F x 6 K A z 2 W A j e g k C 9 m 1 6 a s Y H x 8 X 2 0 s O D Q 5 C r y N L V a F J t g f l 4 x 1 H i o k S s k 0 D D M o G T X I t z C 4 j c j A I I S s k 8 4 h u x K Q 1 F Q I X N P J D a Z W J S C O v X 3 T 2 V G g U Z C I d K p / O b 0 l p S h e l D e y 4 1 K S 9 n s V Q 0 R M m 0 r r K q h x j Q y P o G / R h Z G S I K K u V / B U 7 r E S v o v p J l J V O 1 N R u G N z 7 b i t M D C 1 R p 2 w y D J P V A a f L i y r 5 l n L S w r x / E 2 t j t 8 t N t F k L t 8 E N e x d p f R I U 9 m M M N q 3 I Y O E F 1 G H P K C a P 7 s P k I R J 4 n 5 O n J l Z v b M D e 3 w W L S S W U h b f H J j L L y 8 Q A F m 7 4 S R k S T W 2 V c y S S G V w h Y f r 0 p z 8 p 8 j B D o a j o A L u x v g a t R i v 6 6 q 2 u r G P f 4 K j Y k O G 1 0 2 d E + c o T T z 6 K s x c u 4 J G H H x Q F h U w X 9 W o t 5 s M K Z G r c W w 9 i O y a u y w r 6 1 2 F 0 a k X O Z J v O c Q O Y B o 2 l s j X 0 b W F i / s K 7 I f K D e / 5 t h 1 H p e m 8 u 7 D L u H y C r o C S n c t c 4 g h z R b B 0 2 P U 9 G y c y z j e Q 0 n 1 g 8 Q T f K I m g k l x u w p m R 6 y a 3 G 2 p k m V S 7 8 4 x V 8 o s 0 y d Z O o o P Q l H N H q 7 C v B v f R 4 k z c O u b M l Y Q e 8 l q D j b S T Z 9 B Y O M D T S d O O 2 7 T / F y b 4 s / A t z C 9 h 3 1 0 j r W Y j A w l 4 l + W 3 U C n V s L A V E N k U 2 m U W N z l t J V s m v 6 G o d c e c o Z J J 0 P V U 8 M G E W g q B 1 6 e H 1 O G 7 R Y E 4 V M j m N p C z I q p M F 7 y y S F I d U a c z U N L J E M W b P L 4 h C y k x D C x u x B k 5 0 S M d 2 3 x M r G U y L 9 K L e c R / 5 y y q R 4 9 m J S p 0 Y B N G + m e s r U N J 9 4 E y L M 2 f P Y X i / i w T V D p u Z K H G w i G K y J O 4 p r z t x a c b G D P l Y 3 l 4 U i C a O H B t A s r Q h 7 r F K s 3 W S 8 K n H Z k p w j W t R r K p J K d 5 m y x a C Z M V U R A W 7 3 r s W i v s n u E m T F k n b y 8 k p 5 5 u 6 2 X u v i X y V W 5 3 x r z R 8 9 O B J w o G Q T J C c Z / J X + E j + m y c 2 B 3 T K p J E i Z I n C y 1 F p 7 c m g g E L P g Y r 2 Z 5 L J J w H m E H l b i N k Z Z / D 7 7 C a H y B c U v S / o P 5 5 g P J l U p l Z c v g P c 8 U y m b 8 I o 1 s g 2 Z 5 P I t r k N R E s 3 A 1 k x t w X X M 0 4 k 1 V 7 k D F 5 k i Y o Y q w F U W k 7 6 X u B W X 0 x x W S k Y N Q 2 M m 2 O 4 9 P J z Y v O 5 0 S P D R K m 2 J o d y 8 I S z x Y 0 W g 9 h / m X s M c r m / w c I N O + W 4 c W Y a 2 V g W C x s r 2 H f i K P x Z l W A L 7 R T G 8 G q E 6 K w F Z 8 6 c R 0 / P Z p 9 1 z k D g M c 6 W V U h n K r C a y E d u C T H f u x o q K O Q L O H P q M o x 2 E 6 5 e v Y o T J 0 6 g 3 z e C 6 G I K 9 Z I c n l 6 i Z q Q M e U 3 Q 0 E o 3 M z m I N Q S j y J F v W s o U o S I O r 2 p t I r g d M n k D q S W y R A a i s e R P 7 g W m f 9 z w s h 0 A e c 8 I F D v K J 3 q r I s 2 o W 1 3 H Z F e N J j x d I A k N b + X L w i S 2 + 6 H x o z E Q + W / t k u s 2 O G + P + 7 E b n Z t R I H 4 P N 0 v h k C 1 n Q X M G O V O F 3 U D y J 3 I i 2 x F y 9 q f 4 S K V W B a 1 1 0 w H j L j 6 8 2 Z d 6 W 3 J s G w 0 u Q q T P a D a I q r 6 e F H V A t B 6 k x 4 v z W p G G 1 A k W J l U 9 J 3 L b 6 q 1 u Q G 2 w 8 A w Q R e Z M c J 8 s g c L y A h x q m s h u K + K J K C a O 7 B N B j + 3 g 7 x N N N l n r E N q C U C 3 X x F 5 i G r U G 9 o l R n H 7 1 e T h s V i R D S + j r 6 c b T T 3 8 L 5 U o N x X o F 5 8 5 f J C o X J h 8 p g t E R q Z F N G 3 / 8 x 3 + E w 5 O T O H / h H K 5 d v Y F a t U H n k 8 D s 7 D L O n L 5 E V F x H 9 F c F 7 s H 3 8 m u v w U T M Y m V 1 F U f v O Y R U O E s n K J V d K N 0 5 E Z H j 8 4 z 4 w 7 B 7 3 a g U C n A N m L d Q t 0 q + D o V a q g 5 W 6 Y g m u p S o k o 9 n d 7 q I C h J H 3 w W c p c 4 R w T b e Q w J F v l K p Q V q q D o e l I U 0 u A k 9 y X q N h a 8 F B B a Z t R J N F V y P O b + Q c r N B C T P g r z h 4 7 T O R L c W s x D p P z c a x 4 + L j 2 p L k d O H j C / g 0 f m k 3 k M H d 1 n S x a E N y s s l M w 8 q G i 2 E F i N 7 A i F h a K T n z 7 r i a v B z I u h A a W 4 n s I K g 0 A C x M L l q G y g m 5 F H p b c B k Z 8 K s g L W a T 9 E Z E y x e U p n P V t J 4 G y k h 8 W I f / F Y b e L c + o E L 8 h q t F v r h m b P z y O q c G J s 0 g t P n w 2 R 2 V V E 0 n F R h z Y 5 O Y 5 v f / s Z 8 o O c 5 O t o E I / G B O X m 7 P R q p Q x 1 S S X 2 L e b m L P x I Z B O 4 c u 0 K e n t 7 R X C B G 4 / O z s / R u N R g N J j E b h g J o u h e t w f B c A g a n Q p O j 0 u 0 Z 4 6 s h k V G v 5 P 8 u 9 U r E S h c O d T J 0 H B v v V / 7 3 3 8 N H / / w U + B 9 q D K h A r L B q r g 2 l U 5 O v i L R c F K 6 t W I d s q Z S 9 N 9 z d L m F Q H Z u Y M 1 g n 9 C o 2 r q j / 3 v G h 7 q 3 v w w 9 0 7 a t y v c W o l k Z X K Z t F i m a J f + G N G M r W M D g r k 5 K 7 r 3 S E s g 3 A l G D x E K V p v O w N + D P S O F + e W R V N G p R k k X i q c c R J q 7 2 3 Q 2 d G R m c G s N C / n r g q / r u 3 J 0 3 / 2 d q u l 8 f J q p m F M m + 1 Y 0 q 1 H 0 7 Q 5 i z F x Y g M z d F q g 0 3 1 d + O C i 9 p k E C I n E X 6 8 o X L y + S b D I q 8 v s 5 1 b O 6 f H / X H R C o S t w 7 T a X V E u Q q I x l I Y I r + K l Q g n J Q 8 c 2 N z 1 s R P 8 P e z D d Q 9 3 E d X W I B y L Y m P V j 2 6 n U 7 T J X r i + i E Q 0 K f b g 4 r q + W e 5 J e H z o l q C z c H K l b d 8 J O 0 q 8 l 7 T d i H A g T w o z C + u Q h t i D O G w H 2 h s D L F 1 b E Q n P 3 L + c W z G z z 8 S h d l 7 U Z b H q x J u Y N u 9 Q E E 2 K 1 / a + H C X n O G 2 D z W U i b b Q 5 D e s J O o 7 X U 9 / M q P C E u r Q E W Z Y m G f n m T A t 5 b 1 + O x q U s v M q v w s X z I V G y E V q L 4 + K 5 D W z M + s U G 4 B y E Y E G u k y D y 5 7 B l n L m w R O / Z Q z s Q e K l g N a k Q f c r f y E 4 a W u 4 + N F R G L p l D Q 0 O 0 i K 5 V 1 a N C g z R z h f e 5 v e W r Q I S V e e v T G l k E z u j u B B / H 1 c d 8 O K d C z V 1 a F M I k l g 0 6 E p I Z 3 H 6 L t 1 L l q J 7 Z Y U b 5 D / 8 9 y v / i H w l h 5 M X t 1 R t r K O W L o l X y b l B r 1 K T 0 h k Q E r 1 G q o l 9 d w / 1 u u Y j 4 G c 0 G 0 V R l Z m M W S q U S 1 1 6 5 D q f P L r r P c s 0 Y Z 6 H w d k J c T Z D 2 l + E a M h G 1 q 8 A z 4 i M K W S O 2 s H v A g X 2 j 9 q B y M I X 7 R / B C s p W E i B 8 W V Q + 9 s n N O v W c s 1 D 3 W E o p k s t t d W F 8 P 2 b I c R U 5 a p R v N v Q J u n p 7 B v t F x s k 7 y O 8 6 I 4 G a U Y k G P u 8 f a Z K L / B m 9 P y R a g D X I n 8 O q S J B j H e y p c 2 o N k S S Y S S Y / 3 V s Q 9 K 5 R l u O Q n X 2 A P h T D m q o q t V t q f y y l E H H R 5 M 2 C B m t Q G y V m X L A 4 3 2 + c S + 1 I s D 5 3 D B H Y 9 P B 2 B t 2 g k j n Q q h T M X z u C p j 3 6 S / B b O S c y h W C x h c X E Z y M h w 3 w f v E Z Y u X Z D D o n / 9 8 S 8 k y z B 7 j b j 4 3 G U c e m i / m J Z V 8 u 1 U M g O u n 5 w W y c h 7 Y f b c A l w j d n z r q 8 / h 4 S f u g 5 Y c 5 U g 4 i k Q i D r v B g a 4 + r / B P / 9 M f / j F c L i f + 4 U / 9 Z E s u Z L h x b Q a 9 + 0 w i G j d 9 P Q S P S y M C R p 5 D O r K y f A j 9 j z Q E b / l p V L q h k m + l 5 d d e u S H O d x c 5 u o X 3 h A / F 6 S 9 2 s g Q m Y x N Z L p v u c C E 4 u s e d W 9 l X 4 h Q V p h 1 c c 8 Q T O r 2 6 g V Q w K 9 Z P u I h M w Z v D M V U h D l 2 J 0 H u r 9 C C B E A u 6 r U H c m A m K C F M l W 4 P B p R V R P r l e j i 9 / 9 W k 8 T F p Q L p c y O T j p 8 p J f Q z + V o p / C R k q J U E a O j Y w S i Y J C 7 H G b I 8 G 6 E V a L n f q k B j C 7 I 0 7 H 8 + c s x 5 V Q 0 s 0 O 5 X b 3 k e 4 E C j o / d S I I C 0 1 o 9 g G 4 W I 4 p j J I E p b J c h c m t Q J 4 E v E 3 Z O B h R b 5 B m N h n h D 6 6 L t Z / 1 d T / R Q D u y G 3 l 0 j 3 u Q j + X A L Y 1 f L 6 T P 4 J q i d C I D h a Y J b 4 8 H N 8 i C e P r J x 6 T z Y L C C u / z C N e F 3 M r b 7 r l w g y p n i y W Q a L o 8 T l U Y F C 8 t L W F x e w A j 5 a f x Z 3 B f P 7 X X i v g e O 4 J l v f 5 d 8 N B s p h a S I P M 7 P r O N z f / U F p L I R a I x 6 j B 0 Y I U F b x p U L M 7 h 2 c R a X z t 3 A A / c 8 v C X Q 0 A Z / N l v U t d k N U b G w G 9 7 1 F s q o b u A u R x k K k z T w 7 W b x o Y U I T e w a 3 S C n y D j Y j n y k L L r u D B y W 0 k h 4 J 3 Z e N 0 q V t l o J Z o r c A U p P n 8 l r L X K e y x 3 3 + A p Z F p 7 w B + w x 3 E g 4 R W C i D X 5 f O 3 T O 4 H M 7 T d a l e m d G 9 A e C A 2 R B r X 6 i a u N Z k V p j U X Q U Q 9 K p V v z k T x E F 5 B 0 E 7 R 1 r a u l U B l O n b y C Y C e K J J x 9 D P l p E Q 1 X H / P I i H F o 7 j t y / s 4 N u a D k i U q d E n V i u J B Z j e / f 7 M H 9 + A Z 5 e D 8 x d H G q W E e V b R d 9 E j x g 7 p U J B A t w g R V Y n v y g j m m B W i z V k 4 h k Y b H r R M X b l J h 0 / O U C + G F f X k p A S J V 2 Z W U V V X o H e W R c F h v / 5 P 3 4 e T 3 3 s w 8 j m i i K g 4 v Z 4 k Y j H c O X K V f r c h M g 8 8 X R 1 4 7 F H H 8 T G o h / n r l 4 Q P R s f f f Q R 7 J + Q e i P u h d B i B N 7 h r c G I N t 7 1 F u o h 7 j F B W o w t i 4 j Y 0 e D E Q 3 n 0 j n t J a 5 p E r d N u 8 C 8 G o B 3 s g 5 E 0 9 j m y J C x M u + 2 M z u K Q q 9 H g m 5 p k 2 R q Y j 6 l g I 1 r T V p z c i Y f b j p 3 d M L e o x S b 8 a a X Y h E G j k n r 2 v b S g 2 S J w b w f c x g a 0 2 S p 0 L r I o 8 m 3 e O F 0 T 9 x d s F B u o k i C o l V V R X s 6 Z B l q t B n 2 j v f A 6 P C g l i u g 6 + R + w r j q M i p z G n + h n P l 5 A M V 0 U f k m D h I F p t M 1 j E R a F M 7 l N 9 H 2 / + 0 e / j 1 / + l V / B X f f f h f n V R Y z u G 8 M / / 9 V / h R / 7 9 I / i x / / e 3 0 d f P + c N y v H / / 2 9 / i s c e f x z / / r f / T 0 w e 3 A + d R Y 9 P f v p T e O L R D + B H f v x T + P v / h P y v c k P s S M J p R K j L 0 D / e i z x C u H j 2 p r i O x 5 + 8 B 3 a 3 C c 5 u v b C m z Q L Q T R Z x c v 8 E z A o z V G S R e W v Q h x 5 4 A D I L C W v B j o 9 + 8 k k S W h J q t t r t M P E u M N o N I r O d W y S 0 w f m a 6 W j 6 T b n f b z t 4 A d J n r p E F q I j + d m y d R Q 4 j C U T P m A 9 J C 0 d f 9 s a N 1 6 Y x e K i P / A U F X l j W i t L 0 2 6 E U u o o v f / n L + M a z r 5 J z e g N X l k u 4 Q l r y 6 e d e w 7 M v v I Z L 1 0 k 7 r r + I 7 N w 3 k Z 7 5 O n y a M N K z 3 0 Z m 8 Q W c P H 0 e X / j S 1 / C l r z w N i 1 b K S H 4 n Q 6 Z i 5 S S H S S R + q k i U t l r 3 y C r 5 H M N e F H / 0 9 8 T E d V v c s P k s Y i d G j r T x O h Q v S P O a F K O T s l U r F Z j N V l h M J k z P T N P b Z S L R V U n f t 7 q 6 i o s X L u A 3 f v P f t o 4 G r l + / j l M v n 0 Q x k 8 e h Q 4 f w f / 7 + 7 + D n f + H n I a / X 4 e i x Y / L e c U E N f W N e c I I 1 W y v e n d B k 1 o q G o V y + Y V Q 6 U a q n E F 4 N S R 9 K B / U d c q H b 1 o V P f / T H 6 P y a q D X k 6 D q u x f y N W W Q S W X B v v t c D B 0 n Y 8 l 5 9 6 b p Y z O Y A j Y W U x r t O o H S q h g i R j z v I h y F N y o u 3 N Y 7 O O V u + D m H I X k c s u / X S i q R F / S m 5 6 H e 3 / 0 H J 6 Y 3 d Y d 8 6 v l E 6 v R 6 Z Z A z r S 9 N I b V x D I R t H 7 8 A Y + o Y m s D R 7 D U 6 H A / c 9 + B g O H j y E l d k r N B G r i P o X E d x Y F O s o x + 5 + G I r 6 z v y v t x o L M S X k 5 o 6 Y 9 i 6 Q a 8 m 7 0 i h Q W a m g G q m h T u P M c y w y H 4 f B Z 8 D y 6 j q + / L W / g 6 H H Q t T N j b W 1 D V G G f m V j G e d e v I y N 1 W D r k z b B g s W t o v / 5 L / 4 S + W s a v P z K K / A H g k K Q / u S / / h m + 8 u U v 4 e m n v 4 m H H 3 w Q b p s L 6 2 R 9 D h 8 6 j O W N F W j s X e L 3 o Y F + e v 0 h U Y 7 B u x x y V J K 3 T u U d O 1 i 6 b d o e e l 5 a D K 8 V 2 K 6 q U S B h Y p j J W n H H W A Z n N Q w f G k T P u A / h 5 R g a 1 W 7 x v G t M B z X 5 0 U u X N k Q 6 1 V 7 g t n G z l 2 Z Q K u c w / t A g C X w R W r 0 O / r n g u 8 + H G n J U 6 U H O D M 9 y u k m z 5 3 n N Y Z j + l F K H W G s y 5 q N K 0 a i l E 6 v T f v R w M 0 K S I 3 7 7 d x e 0 4 u e d Q i h b / l p 6 P 9 H 8 W + C n + b V O O t d e A + X n O I L U e f z b C f a h T P o g d A q 7 C A 3 z u N W a e a j E D u O 7 o 7 L e g L q X B w 0 4 c + 4 i M p k 0 l p a X y W o c R i q S w O R d P Q g E g y K A k Y i n E Y s 0 M O b s g + 0 A U b i i E s W A H 0 2 F B g n S e v v s R Y T W I p A 1 e T t T + n 5 Z A 3 q T X i Q B c x i 9 S l Q u p n K i n 5 Q i M x E V N 6 D Z 5 S b N X u C + 8 o M 0 7 g r 4 5 0 P o G e 0 S v t f 8 x i U k Y y R o N M m P 3 j 1 G 3 y E F c K I z B f T v 7 y N h 2 s y C Y S Q j a Z H N v 5 Z J w q z j D R V 4 p 0 U T i a I Z 8 Y 0 k 3 P 1 O o Q z a 4 G h w 1 3 H O G t k 8 J 0 4 9 4 h q t F P l 8 7 y q B 4 g E + 1 l O B o c z t k F P C 6 R 0 9 O i Q S Q R m F Z A E a t V 5 k h q / V N L A Z q s L f Y f D E W Z v 3 o 3 + s R w z F 6 W W N a O L y w 4 b j 3 S U Q I 3 v D i F y K Q t W t w m J g h W P c s D o t c D i s m J 1 d x L 7 x f i x f 2 0 D P M d 7 O R Y F L 3 1 3 G + L 5 R Y b 1 4 Y + 7 t k b p 8 q i A o I S c Z d 7 a h Z m Q K T c Q W V u H Y L 4 d F w Q u 9 u 9 8 j b l n d s 9 8 j 1 o Y 4 k s u R P + 4 f U a w n E E k E c f r l K d z / 2 A H R o 0 + X J o p q C Y l s c G 4 a 2 g l + b 6 4 W h l H t Q S I v N Q h V J A K Q a Y m K W m q o l Z o o + O X o n + w V C 9 1 d x z i U v i k y T F s 5 W p p e a s L b T 9 S z 9 f y 7 A o + O c P f Y p s j C 5 h Q Z 3 t G u L U w M D T m v K b q k L F E W k y K G r 3 7 x L 8 U 2 M l w V m 4 8 X h T A x e P H x i O / 2 G c T v V U x H d 4 a D a y j S F C G r f x v Y + 5 w i k f X E s S P o 9 f j A + 9 N q T T L s O + o m P l z A 4 D 1 2 x K d q k B X N s P c Y R T 4 k b / Q t N m m I x e l B 1 K p l p r l D F G + X G l 0 i r t 4 B 7 u a U L i t F v V h m g a f m N k F s b P p B n O X R 3 v 2 e l S V 3 n G W w 5 Q X 5 R B o t U V s o k Z i r o G a T U o a K o n Z p K z j l q B R R i q T n 3 D L 5 w m t L q N q 6 o X M p y A + j z z E p Y B u X 0 e i U h f C p Z V u 1 E W d M c F U v d 5 f l q u x 3 T Z R v y F 6 D V U l c n u 6 J q 8 9 + S + u d X J L W e r h a l i N w / D P I a z 1 l A / b t P 4 q + L j X k B i M M p v b a j Q x l 0 k J v 9 0 5 + b x c e I a X E 4 M w I D k A w 5 O C U q N v r V i 5 T i c 0 l I Y s B t l E p O q i S a 6 E l e s Q b N i d W i 9 B b T C J z o a b M 4 p t f f w 6 + U R N u X J u H X m f A 5 S t T s N s s o l x C o 9 G I H u E G D V m 0 j m Q Q v q f c s N P n 0 a B c r p E f t Q 5 n x 3 o P 7 3 1 b b q b E Q j T X l 3 G m O 4 O F Q v S E q N a R r K 1 h d X k D m V Q O b q 8 N b l c 3 T D o H 0 T g z n e f O U h E G C w q n J y n M d l T q J b K + C h o U p n + b 0 J L f 5 e 3 z I h s q Q K Y n E 7 3 N c C a W i m I N 7 R 0 l U O x 3 7 M Y / u 8 1 1 q K N L s H k t 0 s J r C 9 w I h D M e l s 5 8 X l T c d p F W b N I B V n W J u H I N p b o G Q b J M f v J L Y 6 k y O a p J L C w u I F D r 3 7 M s / r 0 O b h H N K w m V l S o a d t 6 N 4 s 4 U C 0 9 a g 0 s v F k d r o R o U N m k 5 g o U g F 8 2 L 6 J 7 Z b k Q B Y e E X 9 Q 6 4 4 X Z 6 0 d 3 t E 7 m A J p s S z z 7 z X R R L Z X j d b l F F K 9 7 f c T 9 5 Y q N e A + 8 S O n 9 R a t 9 W y Z R R V I T p f p p p D p P f 1 d o 4 g f 0 / t V 6 N U o O D D l z 3 p s K Z l 8 7 T P c 9 j 7 s Y q 7 n p g E v Z m P 5 q W r B D 4 7 b S z D U 5 A Z i U t E p j 1 e s j L J a K j N r I 5 5 A + 1 3 s L f y 1 S R 1 + 0 a 5 G f J 8 2 Y 0 1 Z J i a k N W 1 o l y n H e U Q H U K E z d I 5 I X Q w 3 o / l L m 4 W P h j r c B j z j y X 2 2 e J Z F R C Y u k 8 x g / f C 1 k 1 g 9 k r r w D l O H T y M u Y u f x c u h x k 3 z 3 8 H y z O X Y L M 5 S J B I M z d K q D A 1 + C E D K y y 2 5 u z j W + p V l M 2 8 b q I k o d q Z e V F s J s g i 7 M y I 5 4 J B p Z 3 L 9 2 s i Q 6 T q r 0 F j V 0 M h d s N j P 1 e L h q I E v V l D v + t E 7 4 c m O V 1 1 X q + i 3 y b H J L + G J 7 j I 9 u f q 5 S y d G B l I L s 2 v N E j C 6 C c L l 2 g V Q N R N V T E j E U u I w A W n e m V q A T Q 0 O c T X s p A b S 6 Q s Q 0 h k g z C 6 l Z g 5 v Y H J I 6 M w 6 c 0 w K K 3 0 X X y f W 5 L R A m 8 4 E A 9 y r l 9 E + H H t j f C 4 5 K W Q S C E B H R x G s n o q r 0 i O r T Q K q D d L 4 E Y t j O R 6 G Q Y H d + G S K C x D V T O K N b d 3 X F C C N 3 8 2 a e t i 2 5 r d 9 q Q 9 t 6 b e s c M 8 F 6 1 l y g r 0 G D J E C d R 0 m e S o y h W k V e h m V U j T K D R i 5 7 x y h j w s g 5 0 o H 2 9 U v T k Y P y w 4 R n 4 j Z z 9 w V 1 d v t Q w d U Z t 2 G + c 7 R T 1 J z r 9 N G v / y X B l K l 1 p Q x 3 a Q k J u a V J p 5 E h i m 5 5 z a p B L r O s V C C c 8 / f Q o f + 8 i P i M x 1 Y T F o 5 n E i M L + X f a 3 T Z y + g p 9 u L / o E e m s g 6 U d b e x v o N P 7 o m n M j W W n 4 U I X Q 9 D + M g z Y l X r q F K c 5 3 3 l b v / n v v g 9 J r B m 9 P p 7 S o Y V U 5 h z d r Y X i W c y T e Q r S r g s 0 p i U K 5 U E V 2 J I W P p l b Z O I l u V q 4 a 3 r E 3 l A + T D e U g J K R r i s 2 M L O X i 6 e 4 n G 6 l 6 H O L 8 N c J u k P a A 4 i / p i f u t m b 2 y x t g s T I 1 E g G l J v Y j V r Q j C r E Q m e k X Q d / m Q d w b w B A f K p N h J N R G s W h O n 5 H 0 Z h Y r R T i X j Z Q e d V Y j l M E 6 b 0 x s a i W W l N v P k y + R I k F C S Q n R F 3 k Q N H h 7 A w M d o T s d 6 o 4 v 7 H j + L c + Q s o F i V N L 1 K 5 6 L 2 5 b A 5 X p 2 5 C 4 z u M q W s 3 h N V k Y V q 4 s i y O Y 3 D K E j e 1 a R V 9 i e + w 9 q u x M h f E 5 L 6 j e P J D H y L a p 0 B d k y a r a I P X 2 y s C E p 3 C x O D W 2 Y z P f u 4 L + O 3 / 8 L v 4 4 t 9 + D v n Y I l 4 9 e R Z T N 6 b x 9 D e / h W s L 1 5 F a P i W 2 k v 3 L v / x b Z K L A 7 N U w r p 5 e g 1 M 3 j H 5 9 G W s X k s J C h a 4 V y E e 0 4 u d / 6 Z 8 i l e P 2 Q u 8 w 8 A m 1 t 6 d h / + j F B S 1 W 4 k o 0 6 I b w T u a 3 A 1 O Z 9 7 E 7 e P f 1 T m S I 9 v Q S R Y q R g i p t 1 M Q E v S P Q c Z W F C l S D G r J u R P W 2 L u s Q 2 O N Q w K T g X L d N 6 6 f X E 3 X i v a 8 a p P O 5 T w C B 2 x s n M n 4 k K s v I F H J w q B b w k Y 8 + C R 0 d y x g 5 M o i V a + v i d / 7 i o i U M b U 6 i L K m 1 E k q 1 I q K B H P p 7 e 0 X I P B q J i D 2 0 G M V a C t 4 h F 3 3 n 1 m h u 7 3 g 3 a t U 6 H n v 0 E f y j n / 5 p E b W M x x P i / b w X M L f E Z j + R 9 w 9 7 4 b m X c f T I Y V y 5 M k W u g x s e V x e S K W J B u j 6 y v A q s n 8 2 S E u h D c D m E z / z q b y L n f 5 c s 7 P L 6 0 4 m + D K Z D J t E d 9 X 3 c O b j k g + u f O s E 1 Y M V c Q e w W 0 k a m I I N m v Q T N v t s H K W q h K p R u o j s S Y + P N T S Q t S G B r V G r E o S d h Y p + j 3 M g J H 4 S 5 W D S z g m e + d h K f / P i n U E Q M a o U O V r 0 X l 0 5 d B m x 5 h H J 9 c K p X M T F 0 5 F Y x Y 5 3 o S W Q l K n a R Z G v A / h O 3 7 1 I V T V i 4 t g Z t f x 2 a h g N 9 J F A s x t w 3 X m H M w W a 3 Q q s 0 k 1 h z B 2 E 9 E q E E E m S Z 3 A M u s T s + t 2 j m F L V i q Q 6 t h v c 0 p u t o R S A 4 B M + / z 1 1 c E I W n 0 x F g w J F C L O t E d H 4 Z L p M S P e d + F 3 M H f w n u 0 V 4 0 8 y l E / X H s O z Y q 3 v + u C J t z 4 x B / W r t r 8 u r 7 2 B 0 8 P w 5 3 V 8 S e x G 2 I 9 l i o 4 v p L s + i b 2 F o d q y Y Z y e n V k P v L U F i J O t F k V q l 5 0 b R l T e g H t 1 N u a u V Q F + o i I M H f U f V X o T B L A Q k 5 a W 0 1 c T g W M h l R r Q b 9 Y x + K 6 4 p y J S O 6 e p R 4 6 a X X k I h n c H N q F p F 4 C I F o A K 6 + S Q x 4 C 5 i b W Y H d 6 o b R Y B A W I 9 f c E K X n U u 8 N D m 3 k h P X z r 0 T g M L m J J k 5 j 3 9 g o D H Q 8 R y H 5 f L 7 9 9 Z f Q 1 W e H 2 8 z 9 z s l 3 J m v D i o P D 7 z q D T h Q c 8 l 6 4 w Q w J e U E l W i f s B k e X X W y 3 O j J o R n Q 5 A z f 5 Y z 3 9 N r F R R K b 7 X j R s H n J P S N k r l c j E y b q 2 E m X f c g s l F A F 9 4 1 v 6 p T 8 k 4 K Y z P n M d v b a a S K + q N I p Q y b j n w 6 Z V D 4 Q X 4 X H 0 Q 0 E T Y T e s r o V x b e o K m z F y V x R E h 7 g t t g K P P P w Q L l 6 6 J E i c y + 2 B x + O E 2 W S G E x b I X C p R X + Y x 1 R H N y Y n K c V o R t 0 L m Z U 8 Z T B r y L e g U m u Q 0 5 f N 5 l O U J + p m j r 2 i I n D t n j w n h j A 2 a 2 g r O v H Q T H / v o R 2 E 2 b w Y O g j c j a K o b s H q N R O u C M L m 1 S C 7 S N V r k 8 P m 6 b 4 X g e Y 2 L S z C W / D f g 6 X b A b q N z V G 1 t N c C 7 y m t G J t B t 3 i z Y b H e A 3 Q 2 8 G H 3 x 0 l X c c 8 9 d + M M / + m N 8 9 P E P o W u w G 4 F E D V 1 W G S K B G K q Z M k a P S m 0 U 3 v X l G z / s 6 L X W c M R X F X m L 3 B X X q u f I k / Q a W 4 f O 9 R c O R c u b W t L 4 b F 0 k q 9 J G L V Z H P V W H o a C F 2 W 6 G 2 W k T u Z G 8 H 9 N Q 3 w A U a j U J i F J s z n B i / z G E w y G R m e 1 s 2 p H X K O E 0 8 8 Z 2 J B z G h q g B 4 z 2 T e V N I L j q U z o f P i y w Y + T g V Z E R z F 3 5 w q h 3 n 8 B k 1 V a Q z V V T z d d G y W T S o S a u R U / h F k 5 S 6 M Y W a r I h a m Q T B L C d l U a L r U Q r B Y 2 v G 4 N 4 W v E m d V m X C i y + c h L v L g k q 5 B r 1 O C t P P n J 2 H d W J c C F O 7 q o e j h j X 6 L P V O Z 1 C A 3 x e L J / H 1 r z 8 N K 4 1 F J p 9 G K p X G q V e e R z y R R i g c g E F m h G f A i X w 1 + u 5 L j n 0 f E l h O 7 u 8 v i + 5 N r w f 2 P 7 I N P 0 K X y q K 3 A q M a r p L E 0 W S 2 S J q 5 p O D o F 1 G 0 V Q v U g 5 L G 3 4 7 y b F n 4 W N G s n H w J i S q l y M L I 1 l P Q D l s Q T M v J 3 9 h l x Z y j R X T C 5 W Y G l T q X u u t R r E v R t s D l I n o O W V F t d K N Q n M I 3 v v g S 7 A 4 r 7 r / r P p i 4 1 M N O 9 I + s L K 8 F 8 Y 4 X o a s F e A / r k Y p l c e m 1 B V H s a L F u 3 V 0 l n 8 u h X K m I Y M P a x i r G + / c j S z 5 i O Z m A n X y n 3 l a N f 7 4 W E V a c 6 5 9 M 2 y x Z J 1 i o e J e P x a k l D B 4 a F I W S 3 O I t k a u Q A l O K B j O W M W k 8 3 l Y L x Y 1 T O B W P G 4 5 0 Q k X P 8 2 t 8 H 3 i 6 a F V S L / M 2 m N o o i d N 0 9 F f Z E 0 y / O 0 P v 7 w V w b w r u X b F H 7 e Q O i L h b z Q B V n Q a D 6 / E K D a i 7 O E J H D j m N M z 9 4 E Z c n O r / W 9 o m 2 g 1 u r K Y x y 6 E m I u b K Z + 1 q I U L y O P j P Q g N u 3 a Q 0 7 U Z O V R S i c c + / 4 X J i C 8 u + c f e D t 8 U J R 1 y E 4 t 4 p q S o H J 4 x O Y 2 D + K k D + I y 1 e v 0 e t O Z I s J T F 1 e g r y u F A 1 G a 1 U 5 e r t G c e 7 C R d E a 2 u 6 w 4 9 v P P o 9 M N o s b N 2 c x M j q C r 3 z 1 G z h 2 5 A i S I a K W 5 G O t b 0 z D 5 N R B V q n i x V d f Q u + o / V a v P a P K I 6 z n 7 c C + W G Q j B m + v W w R H e G a m S i o o q g V E 1 q M w d U t K 6 G 0 V q F K O t U N T 5 G C F w h k 4 r B q E Q 2 l o l T L S v D K i B 3 I E A 2 n M z E W h I 2 d Y o 1 V j d T l G G k I J B 9 3 0 p e U k 3 E 4 9 A o G U 6 C 6 6 s Z E U n 7 H h T 8 H t 0 C N E z z d r N S h 5 m 5 o 9 w M L K 1 I R T k X g n / s 6 U J D V N N K O m v m f z F O 4 z z i X e L L C P j p Q E z e G 6 K 2 6 i y e A S e N 6 g g C t 6 N 9 I K u h G 7 T 7 g 7 x a i r i m M 9 1 R 0 N O j v R F L u Y b P 2 e 5 R v c C 1 w j S s 6 V D p r Y F p o 8 e 5 x K k w s 2 D b t c L 3 9 l g y i V V r K O f A 4 q V R 6 l E m f 4 a x G V E y W M 0 v 1 s W b x O s D C 1 0 d 7 0 m Q M G / G D h K m a L c H b b o X G 6 0 K i o E F 9 J Y v L I O O w e I 4 q Z h m g U 8 6 1 v P U f 3 O Y r H n r g X T 3 7 g k / j J T / w E / v x z n 4 X V Z s O f / d m f 4 + T J k 9 B o d P i L v / g L s e X q J z 7 + c S w t r i C S j i I c X M d v / d Z v Y X R k B H / 7 5 S / B T 6 8 / / I F j d D a k I O h c O M e P B f 1 2 4 I p c r g r O k G X M p Q q I V k 3 w W Y g m V 2 v I p n I w e C S B f F s p X y V f J H 6 r x M p 6 G k a D C h u h P L p d e i E U / D d z 6 5 f O b J B g S a H N 8 Y k u z M 2 G c H D S A 5 O O J i 7 x 6 X i q h C s z c d x 9 0 A m D X o 1 0 T l p I 5 D L s a K I I u 1 U L r X l r h n A n Y t e / h s k T j 2 N 1 + j x s N j N i i R R 6 e v q R S c f R 1 T + O e j Z I 1 I A n m A y J i F 8 4 6 p y A 5 h o 8 g f l z X x V Z x j a X D 3 2 D o 0 Q p 1 s S O E N x o k c + 3 E w t R u s 7 v c Q / c x 0 d L t / w j B i + y 1 n N 1 N L I N u l 6 y 2 l a l E I Z 6 v C 4 E i 6 W g R N b B 3 M e 9 G 0 i B 1 Y m a i T 2 N 9 k Y 9 S 7 6 L i a x A k 5 X d Z u o R N / 9 U O j e / P N c I i r B 0 2 a 9 G 1 m i F y 5 J F p R m H I d 9 D i o O O Z a G 9 A y x c X o H F b Y T L 1 5 E S Q 6 e e K T W h V 9 V F Q O T U 6 b N C i i 0 W H V k I z i Z X Q E f z Y 2 k m j E w y A 6 P R j C x Z p / 6 h P v g 3 / B i j e 3 F t d g r 9 f U N I k U C N T f T i x r V F s X t H l 8 9 F 7 9 v A v u P c 1 U g v S j r u B D d O z m D / A + M i g B F d S 8 J K n 8 O N b G r l q q j H a l O + t 0 y g + F Z s / y I 1 W S K 2 U A 1 6 l V 8 r F 8 q Y X Y z j 6 O F u k O C L S c n d G P h 1 f j c 3 U O Q d X 2 p k t t l a 8 X v 4 G B n x 2 Q Z p O k 7 / 5 6 1 b G N x f Q t a s E 5 1 R 0 v v 2 v k R T b R W r M + f p c y W t X O N F S a M O 7 u 5 B 6 M w u k b Z 0 6 t k v 4 M j x e 0 h 4 y k h E Q + S Q R 9 F z z 0 9 j / c x n c d f j P 0 6 T M I B S I Y V 7 T h x G j c w V r 5 t 1 o l z P 4 9 X F 3 b v k 3 C l c r T 2 Z G I 1 y E 9 X 1 q q i 8 Z Q q W V q 7 S C M l E o Z s 0 0 p s I L o b Q N b y 5 D 1 S h E Y F e v n u D E Q G 2 0 C 1 Z 4 J I O D l M z K k t V N A Z z 0 M i s Y l N u s 9 a B g k Y B v Z H O R b 4 u 1 q C 4 F s q k 6 B X 9 G 0 r x L B T e J l H u n b t H t s F 7 2 3 K d 0 W 7 g S o / W L R F p S X x v p 5 c u o X / Q J 8 r m a 6 Q w Z V U 1 p q f W 8 P g H H h G h 9 s s v X M O B h y d R K O T x / H d f x W O P 3 o e G v i D m E J e 6 t 1 E p N l B O V T k P l 5 6 X w e P s F T u m 7 A Y O j s w T 3 R w 8 1 i 2 K E 3 m h u J A t i b L 9 5 Y I G I 7 Y a C q k i 5 I 4 c f R h 9 z w 9 7 U I L D y 0 z Z 2 G + r d j h l n X / z M f Q n 3 x b x d + d x D D 6 W p g A e G S 6 L G 8 Q a u h N z 8 Q z W 4 r e Z x H e A + / r L U D E f K x F 1 J B o E X 0 U o E w 5 F r 6 f J 7 y F V 4 C W 6 x Q m c H C o u N u J o 5 v U o Z I h O + e 4 s E b i W q E N p 3 8 W y 0 O W U 5 u i 7 R 4 t I J K M 0 C v 3 o c m z S 6 F q z h E I z S u f A + Z J E s U 0 N m B V 9 f H J k Q Y k W m 1 q S Q Y j n 5 C D i g d T S G t y j P c L H 3 a o C N s G d l 9 o N c X i 7 0 L / 7 x l d E i D y V y O O j H 3 m C j p A j F o / j P q c C W f c k z r 9 4 A Z Y e C 5 Q 1 J c 5 N X 8 G j H 5 y E y W x C v q I j 6 r 7 Z f o B d I G k l g b + Z f K E l + n 8 F G D q 0 c 3 O 5 h U v L 6 D p k Q s K f R j F X h q u b u 8 k a h U 8 1 l T B h w h N E 6 E Y G 7 v 1 a U u q s V H 7 I 0 Q 5 Y b B e S z r 8 V p H n 2 / X + P w a J p 7 D i O w c 9 x p j J / V l u Y a o 0 y 3 S p + v g C v O S c 6 C H 0 v O L O q Q b Z G T l 6 y j p h 2 F d P X M j g 3 o 0 a V Z g J v u W I 1 5 h F O V U T G Q 7 m e h X H q v I h G 2 c x 2 0 Q + C c / a K u R z q K V I U 4 S Z E j m n r U r i x I 5 9 r P d U a j G 2 o p 2 W C S i Z X y E I X u m G w b S a o M n i j M n 7 k 4 h U 0 a R w M C g / y j T D y z T B q U W l h m Y e F O 0 s 5 j A 1 k / d y K o F s o K p 7 c 3 O h z 5 6 h K u Y f t q m q d X o e n P v J x f O S D H 8 V P / r 0 f Q 1 / f A F x u N w Y H B n C z b M L s / C y u L U 3 B 5 / M i m o 0 g G Y 3 g h a 9 d x P p M F P m O 6 x J L C U 1 J a X A r Z V 5 / c o / o h T B d J 1 r X B q 9 p R d d j K B f L W L 8 R g b G L a P 6 o g S y Z V M t V r z b Q Z e b N C 0 y i E q L G O z w Q 3 g + b 3 w G 4 z 5 9 V r 0 C E L c N t M O G p C k e V k a y s k i Y z o d K Q 2 g t z Q O L S 6 p j 4 / c 2 C d 6 g / J C + g 6 E z R n Z M a k w S n S q R B p X S h W p 0 D J F y e U Y d H 5 o C c J m G n + q / z b u r 0 r 1 i P E j X r I U k i O l 3 i X U n I 5 7 H J E L g e J I r U F F r d 5 N C J z c I Z Y n 9 m b Q 3 r w S h N I j t y 6 j o c Z j 3 5 k 1 I A h E t q A t N + d I 1 3 0 / d J 7 n 1 D V i D B L k I D B z J F E j K t t C 7 F V L y U K U F v 3 V o a w h 2 o e G G 4 E 3 / 1 h S / h s c c e R Z d H 8 n N e f v U k H n n o A f q N v l C Y Z 3 6 W L E w q J R Z g M 7 E C e o d 9 u H D p K k a H + 8 U 6 G m 8 Z 6 r Q 6 4 B 2 w k 8 + k F Q 9 u d V b M F m C y b y 0 4 5 I X m q V d v w k 4 W X d 9 d E / v 0 b g d n b j T j W q Q L a f p M N 2 Z W y 7 A 2 0 q L o N V P 3 v / V R v o 7 7 + 6 4 B d 3 X N k 9 / C A Q H m 9 c z J + X e m d 3 K a V O y 3 8 c 9 C V S 4 E q k p O R F X U 0 G w m Z v L 9 z 5 d 1 G H S F c N A r Q 6 9 V i g j y e + 4 E 4 6 4 K J r x V k d a j N e g g q y k g S 2 p g 9 i g h i 5 u g L z v Q r K l Q y p I l y y v Q 0 M Z E 1 j V / b x v s 4 3 D E j a t X 2 e e p y H J o q q p Q G z h D n A S p y w i d Q 4 6 a P g 5 Z X Y N I f B U G p Q 0 K M w k N X b D C E U P N k I V G 1 4 R a Y Z S i i T S R p 8 / R p H V 0 Q 0 3 C r K D X x L 5 a T R X 5 H H o U E Y a B z l N j k a 5 z + R p R v Y F t N T k E X g J g / 7 g T z z z 7 H A 4 d P C x 8 I r 8 / J C J 5 k S h Z j X I V z z / / X c z N L W B x a Q X r G 3 5 k s n l 8 8 9 l v Y o 2 s n 9 V i x t l z 5 z F L r 7 v c X l I 0 N U R D K Z w / d 0 X s 1 Z v l z c E 5 f a n V j p p Z x b V X b 8 D q N o s c v 9 h a H P p d t h / m p Y X o Y o 4 E z o b Q c p g s a w l u l w U 6 H W 9 b W 0 O N l N 1 b L l D C z O 8 U / H c F r J U 5 X H r x C 5 g Y c O C P f / u f Y Z + P t B 0 n f f 7 N f 8 E H H z i K V 7 / 1 P 6 D y P Q S H Q d o t f D s c x g x 0 K r m U U 9 c s o s v S x K h T j i F H 7 d Z j k B 6 8 / Q 7 v M c z w W W t i t 3 U r W Y 4 q 0 c h a l n y n K k 1 W o x Z q E 1 E t j Q Y 6 q x 4 b y S B O n j 2 D Z C q I O P k V R o V F 7 O 3 7 z P P P 4 / L l K 6 I X e U + P 1 C 6 L U W j E o J c 7 i A J J 1 o 1 3 4 O A o I V s x 3 u O W u w U p y H + J 5 E u o 1 V K o w i R o q 1 p m E E q R e y w w r W P K 1 N X X D S 1 H G P X k 9 9 D E V e d 1 I j B R V 1 e h U 5 L w J h u Q m + W 4 c X I a + + 7 e 3 J G x E y x M n G n B P 9 u C l W E r Y j S g Q L Q r l 8 q g b 5 B 8 t 2 6 3 6 O z K i 7 Z j Y 6 N Q q d W Y p L 8 n x 8 e w f / 9 + 2 E 1 W 2 O w 2 s Y / U J G 9 0 7 X Y i H I r A Z r O K r W B t e o 5 y E u M g 4 e E + F N y G b P H K M o 4 + d o g + S 1 p L y k R y 0 O 4 S / G N q / P z z Z 3 D x y h W c u P 8 E z C 4 v L p w / j W e f + w 5 G R s a Q j p X f e o F 6 t w o T 4 / P / 5 d 9 i c v 8 B J B J J u p A G u n v 6 8 b W / + 7 K g G / 3 7 j u D c q V f Q v f 8 D p J l 1 M K k r d A N 2 + k 0 c O e P d G + T 0 b 7 d 0 F 5 6 s 3 E J r 0 F 7 D s L M G p 6 a O e q K O W r B G j n 8 J R p d Z d H d t m 5 7 2 g m Q y k U I 2 m 0 G F 6 E w 6 F R V R s W q 9 K t Z p O J j C R w 8 O b D Y A Z c e 6 E 6 K H u 5 4 L A t V C S D i 6 N x e Q w 6 u j S Z J X o 2 m I w a z s F t d U 5 q p A m V R 8 1 6 C f G h m H 5 a X z 0 R n V I g j B H 8 + p Q F y h H g l F x a Z o v F 0 N W / W 9 w E W / X K L T P o I 3 Y L P b r V D p 7 R g a 8 K K 7 y y P 6 H z I G B / r h I M H p 7 v L e 2 g x O p 9 M i l Z Z j c N C N C R I w j 9 s l N r L m f u y F Q g H D / Y N I J k k w v X p o 5 R W s L a d E w 1 P f S D c 2 F v w i 5 Y r n Z y w Y g d 7 d k u p t W J o L i v S r a 1 N T R I 3 N C A f 9 J L A h p D M Z U g Q 0 b m + H D 8 V B s V 1 8 + 3 c F 3 N o 0 T T 7 S 1 + Q T K L R W F N L k e P P u 7 A 0 9 6 W y t q A b m C X G k f 0 7 Q w O 3 g H D q r q g e p y j o J 1 s 4 t U Z 7 + 9 n N 4 6 M E H Y D H q U V o j a 9 G r b k W k b o 9 q q A q V V 9 K w 0 k K D H B t E S z Q N G 8 J 6 A 3 r d i z C T 3 8 T P 8 x G c J c D l 6 i x q 7 F d x W o 9 q 3 Q J 1 v 0 Z E q 1 a S R d i N S a J + C v G 6 R d u F X C M g 3 s / X 0 C A / j Z W D Q e 7 e s l 7 F y o U F q U n j U F o v o u S L Q Z U z Q J n Q Q 2 F T Q e X c e y 2 O g z o S l W 4 9 0 Q L 7 a L x F D i f Z b g E 9 X 4 s 2 0 M j W o O h R Y P b S g m j u c v T R / a 0 D J L A w c U / z 8 f F 9 + O r X n s Y 9 h + 9 C r p T D 2 M Q I l K a y u A a 2 6 v E o M Y t q A / s P 7 x P 3 Z z u 4 c a a i Y I H B Z k C J v o c T D D g F a e X 6 O o Y O D 4 j f 3 5 Z M C f Z D 3 q 2 W 6 t n P / Q 6 + + d U v w L 9 O / s X A o / i H H z u K n / i H / z O q p J K b 8 R n U N L z b O W l Q R 4 W U R h k 6 m U O 0 6 d I r H G L 7 S Z u 6 l y Z I g 6 w Y J 2 x u S k o + X c D 8 h U X S n j 1 I r i e I 3 z u g s k k L 2 n u C x r C 8 V E Y j 3 Y S q m 7 Q j z 0 Y C 8 3 n O 3 a s Q 1 f L 0 2 O A g A V n N 2 K D T h 4 i y m W i y b K D S y K F U T 9 9 6 8 H u q 5 h w 5 O W o 0 b C W y F N z 8 h C b R G l k 4 O / m E x O H 0 c j s 5 5 U 6 o w M 1 w O H o n I 0 2 / 2 d + b a a S i p k F 5 u Y B m W o Z i b 1 j o i 4 a m g p o 1 j 4 o 6 B 3 l U R Z N Y E v z t 4 N P P l q V 0 t E 7 w G C S J Q n I m S 7 1 R J y G X i f J 7 u Y W o s b E E t U M L O f F E V 6 8 T J a U F Z q 0 c L 7 z 4 M n w a s q j x O u R 5 O X Q a E 6 5 N X 0 d f X w 9 G x o Z Q q l Z w 8 8 Z N u J x O v P r q B S w s z M J I 9 F u n M 0 B l 5 O D N V u E 1 q 7 q J v l r E n l 7 c g 2 I p q Y C D a D g H M n S i S a f E F N 4 W g X o 3 0 7 5 0 4 D o + / h M / A 5 e n i 4 Q l j 3 v u v Q / 1 c g 5 9 X V Y o 1 A b k 6 q z 1 g X 0 u F U 0 + C 5 Q K 8 n E U V r I G a v G T Z x g L U q c w c f + D G 7 O z 5 K y 7 0 T v c h c B S S G x n + X r g t S H t q A Y l S 1 w E C d r g j G v e 9 0 n T s E B r p t f J K V d X k 0 i U 7 W R p g F C e t K t q 9 z B + N J V C K p C D n i w J p w Z F Y j H Y X C S M c q J e r f 2 S m L Z x G 2 S 2 U h z g Y F S j N T R J B g u m E P I a O / L k R z Y a n J P Z M T F p Y L Q m M 2 Q N U h Q t 4 d + O d J G o c J y U U Y L s X 6 a G e p y I Z b o O L T G C Z r F B / l Q c R V U C J q 8 D D X l N N K l s K 4 W F s 2 E S u g Z M d h M u X L g E z 5 A X X / z O V 5 B F H v M b C 1 B p V a h W q n j l 5 E l R R h K N J c i n N e H M 6 d N 4 6 O G H s b o Y x o 2 b M 1 i c 2 Y C 7 2 y z 8 T q a q J f p p U D p E 7 V N k L S b W 9 f w p l d i z i 1 t 7 e / o k h 4 s t + d s W N l c p p L W b d x v a C 8 H b w f O D q U k b X N z n M u 5 y Y A f m L y 5 B Y 1 C j a 9 C L Y C S C I X K 6 / 8 u f / C m 0 O g 0 O H j g g i v z u P n G E F N D O z 2 n k i V q R z 5 N v R g R l 2 Q 2 5 d F 7 s 0 M 5 I p I K o p d V Q m 0 j o V Q U Y e P f C F t h a a m A R k 8 P k k y M X r p J g 9 2 H l x h p s T j v c g 1 u z P P j 6 Z W T 1 Z H W l y F q X k 0 X g T k g c g k z X 1 2 H h R d 0 W 6 q Q 9 A 2 S t Z P I s j V E D d q L J s p W S J F C s U + g H y S W U X q X 4 H N Y z v P b E C b j b w Z H J L A k Q L w s Y l L y R N H d J I q t K q N Z V 8 J + K 4 c h j B 5 H P F n D y 7 F l R K x U K R w Q V 8 3 i 5 c F G P D X + Q f h p R y Z d Q a l S Q I 8 G y W 6 2 Q k 4 F J p b L k l 3 E E t I Z U J i a s I W 8 b 6 y L h 7 X b 1 o q + 3 D 6 q q F s s L y 3 D 3 u o R g Z e M 5 s Z k 5 g 2 n i 2 y Z Q b M b f z Z b q 9 W D V N U T b 6 N 0 U M W 9 o z Z t k e w d b m + n S r D p 5 + h y s V g t u k o a 0 2 2 w Y 7 O t H d 6 + P N D P R o 1 0 E i i 2 C y q V E u Z m G R i a l 9 4 j d C E E O O n 0 n r 3 + V C + T r G U g Y Z J s p R L l K G H K / F W u 1 g u h 4 p F O p I D O q 4 C J f K V J I I T 7 n x + F H D o r w v H + J d z o k y k d + h c E u C S a 3 b g v k s u i S 6 d E k Z 7 i p l p N V e P 0 b y U f w U H C T 0 U a w A l 3 f 7 r S P E U j J Y T M 0 d y Q B Z 7 g n h T z Q + m s r 5 k L 9 s I T m M X 7 3 K A o b Z e h 7 p O j l n q C P 5 v m X q q 2 2 n t g E 0 z h W Z k z N e X 9 f s 9 a D U q 6 G s 6 f P k / I y w j Z 5 F F 6 i w O H 1 G I 5 9 Y H N f L B a o t 4 X y / T C A + w r y 3 l H b w Z s n c 1 8 D A 1 E N z t x u o 4 + E x y 5 3 4 O D x f c J S l Z L k b 7 m Y T u 0 + W T n y p y A f g j M U G N y 6 q 9 C I E v O v i H b B v O a E m k q s C X G C a a W R E S F y p o Y q m x J O h w 5 O m x Z 1 j R / p m 1 n R i L K k t U N W z C G w G B I l C d V q T e w I z 5 t s 1 4 1 2 Y Y F X 4 w r 0 F 6 t Q 2 l R Q a F g g 2 T q Q o C A K 3 t J z L 7 T 1 C m 9 q T z o A V T 2 d u y T j O 8 A B H 9 4 A T 0 0 s p k Y s p l 2 m 0 m h y a l V a K O N s S U e + l p S F w U g X j f A Q I z V a y Q c y t J y w X Z Q Z L 7 j z 4 i 5 H M i v z J f L t O C V p 6 x i z 9 d S p j K K q W a 1 R i L x F o 8 E M V U O J K y s r u P / I A I q p I r z H t F i 5 H E A x X a L v J c p d 0 Q i j + z 5 a 2 L 6 w + L 2 A s x o 6 w Y 1 R 1 m 5 u i D Q V p V o h 7 Y T Y C b q n s g 6 N b C X H t 8 o b 9 O 6 C W r 0 I F V G k T k g B E D v d U O l 5 n j C Z W F p s 7 Z K p b Y i A C H P 8 7 b B p + t E z S c 5 8 p Y h q a B 0 G r w t d f / h L 2 D d K 1 r M p E 0 E C 5 k M 8 N k Y 6 v 7 5 c G t o + c s K J k j V k U s 9 w n v B 6 + Z 1 l b T P k Z N E 4 + 4 T b v + 0 F 3 v C b N 5 7 s L K B k a 1 + u 9 o v d M U z a z d w 8 R p 8 9 K q y p A J 1 P o 0 R X 2 2 r 0 x L 5 e u r o h f u c 8 R + 4 A y y A m S H S 3 c / l A R t f o g l X V J y i l h Y 6 1 q f u F I u L o Z S i R w q e e e g z B + T D M A 9 K 5 e w + R x R p V o S R L I R E P / f A K F N 8 o p 4 F u G k 0 S 3 j x 6 2 F E V N U 0 j z u 8 t 5 6 6 N 7 X Q l t h F H 3 6 S 0 W Q G D G B P q 0 n 0 V a C S I l J k 3 V S r 3 p Z O 1 t i j a H n G q h m u t v u S b 3 8 G L s c V G g u b S J t X R 6 C T r x R O Q B a p M V o r B k 6 N W I 2 e 7 R v 5 H Q w a t R o / g c g L y W g P Z Q B R d f / J X i G R q K J Z q i C 7 N k v O f Q y Y 8 R 1 S V h H J I a r j P 4 f N 2 Q O K N g C c 6 e P 8 p O v 0 3 6 k O L H h C K A F l j 6 T o 6 o V R U s H h t q f U X C V + r Z 2 A h n h H C x O f L P z P V o A j z 8 8 K 7 b p 8 W q t p m O Q s H j b j I c v t a G V P A m 5 e m M b M w K z r O d h + l Y 9 T t e 8 I b t p W F L 2 f o I h / w h z W X 7 4 m x r X 3 q 2 u A q V N 7 N P U 8 / v x c c 6 q r c 2 p G e + 8 D x P W J r s Q U 0 8 v U o 3 X y i K n U 6 H Q 4 C y r Z Z L h a e i j M h h I I n A t d A N c n a Z V R r Y k L r 5 K 3 0 G f o n L d 9 u g m u i G r k m 5 C Y 5 s o U Y c p y o y p E 3 Z w k q P X 0 5 H a 5 t O m h y 0 0 S o K 4 n m x R A P p E R g A H I l R o 4 M Q W + Q W g 6 n a 2 v S h x I 6 v / e N o r J S g 7 q f A x j S 3 8 k i + U v k b 9 4 p u H J 7 L t p A l 0 1 a J + I 1 M d 6 l s F C p I 5 N S o s d N C q V j G N L l A O R E D 2 t i 7 y f O X C e f T 8 l r Z x q R 4 L o + E 4 D b S A M v l 0 O l U q P B G y D T f 2 o f + Z Z q 6 Y M u v n w F C 1 E / H n v g H m j s v E 3 q z i y Y N t 7 z F m q A B q C N 4 Q 7 r s 5 f A c H T p z W x 1 o 9 p W A 3 U t K N V r M d Z u k L O 6 i 8 P A q S z c D 5 I T D Z Q 0 P 1 m Y O B G 1 n q C f 8 S a 4 7 U K j 0 k A z Z B Q l E o x q g K w T C a B V O b B l U m 8 X J g Y H H R R W u s V 0 r R y c 6 B 7 y o n v E D a 2 J J g s 9 z U J e l s f x 2 m v n M X V z G i X S x K 4 R J 0 w W I 7 r I m m b z G e G 4 c / h b K 7 O I 7 2 S f r X P t 6 Y 1 C u F k d p 8 r t s l 8 P b C E 4 i M N b b 2 Z j S d i 1 R D u b 3 f Q x c q j l e k S z B q K 7 G n g s a q w H p F 0 K 2 7 B o u u l 6 b K g m 5 d D m X J C X N S h F q m I R m L c o t e 6 v o t o f g 7 q P f L V u J T T 9 a m g G 6 X M W / e L 9 U + d u I J S L 4 f H H j y M T z N x W m B j v K Y H i C c L b h f L O 8 F 5 T H Q 8 P c w l 6 H S d 6 y y I 7 Y 9 B e F 5 b p w S H y N 7 Z R s k 7 w a 9 s 7 r T K 4 y I 9 9 C S 5 r Z z B t 4 c e D g 2 X x m d v x 0 o I W 0 2 G F 2 H p y O z g E n C b f J l P z I 1 l d Q V N e R 4 E k S e F q g v c x U D p I G H j e + k q o 2 K K o L x K P L z e h 5 A X c j t u W q 4 d b O 1 A w d l 4 T + 1 Y y X R O R N U 4 Z Z 9 D n k n 8 l z W p + s M D U 8 e J L r 6 C 3 1 4 s 1 / z p q Z L 2 u X 7 u C 1 0 6 + h j / / i 8 + R 5 t Z A K 0 6 G / C i F l 9 4 l v Y 8 t l y T o e 4 / l d i i t W x W L Q d P A Y k w p A h 6 l V q k G Q 9 D S a g 3 B h T A K W a k p Z 9 e Q B z a 3 D V 4 S k G h a i f Q C 7 0 y Y h T y b Q K K s R i I a h c V E y m c X g + d y d 6 F h y a O h L i M W T 2 D 0 W D 8 a e i n k z t Z 9 O 6 3 u p X u 2 P L 2 C l W g A x + 4 6 j l K i j q 5 D O y l u s 6 T F V z 7 3 M i k Z i + g o 9 Z 6 I 8 v G a F v d a m P R U y d k F e q x 1 Q b d 4 z Y j B k e c + a 1 W 0 H + a I l 5 p M e b u y d y / w y 8 v x T c e f + 0 X w 2 h L n 1 7 H a z l X k o v / d m K s m B J C z P 3 J l 0 o L E 8 w + 1 G k y a a b J 0 0 a T I l b L k E 2 2 m 5 / A t 5 P 1 e O X W n f S N L 5 N / w 5 O f E W R Y Q d q T z 9 Q g d U R V r J B q n F o V M G h r D V o 7 P 2 Q n 8 G V x Q y A L C v 3 P S K m t u F r w a p C 1 r k h t J s U k d Q w V p n y U d W R o W C P 9 q E j 9 5 / 4 + j o M h g f n E Z D g f R Q P J v Q t E I n A 4 7 r l y 6 i o n R f a K Z S y e 4 S 6 z k R + 0 + l m 0 x a 7 / K 0 X + x / t R x O P / K m z 0 E R M 8 N i S F w n w Z e C 9 N b 1 a K x J O + C u B 1 G P V F F u p 5 c s Y i e A Q / M O j k W c x b U S C F E / R G E F i M w O 8 y i j Y K o U a M x q + X k y C y V Y Z 6 o 0 c h I S w 4 M j o h W k B P + Z 3 s n E n W 1 C F W J 7 p H R j v 6 e L h R i B a J 7 J O i c 9 N i B e p n T j + i c 6 8 D Z k 9 f e / T 7 U i V 4 y 2 6 / D w U t 5 m j R L I Q x M + m j i J Q V t K a Z q S A V z Y h X c Z N G L w r h 8 r i A 2 7 u K d + v g m + j l 8 b B x A u q j A B 8 i y 7 T p t a P R u r O S g S U Z F i L r K d d X 0 H I d v z Q Y z T F 0 G s Y + r r b U 5 W C e k n S o k L c n g m q n O U m 0 J m 8 + p l 9 y o D D G l k b o U G U T / 8 K 1 g h 7 3 S J I 0 u d 4 s S E k 6 C Z S G r F s h 3 0 W + d m O w v l J d L q P f l o N O Y a T J t L Q O f P j W H 4 X v 2 i b C 4 u l k U w q v k / n w k R N L u g Z s j w t f B 4 X r u R 8 / t x K M F u d j 0 g c + c s 8 i 5 B M Z J H 9 Q w N K H R 7 h x J j r i t E S 0 b c E j 3 c u 3 m O n o n e r Y o j 0 6 w r 8 v C 9 5 3 n X x S 9 A 8 f H J / D Z z 3 2 W r k O H e + + 9 F 4 l I A j a n F U a L B V 5 S C m y D e M G c w V n 7 e W x d z 1 J A C 5 N c a i X G C 8 F V 8 s k K p T z W 5 / x Q N t X w H t 2 j 0 U 9 F S / N L B q / H i 0 g k + u 6 3 U N x O a z u Y 3 i x d X 0 M m k h E T m / d x t X u I R 9 N E 4 9 5 w k D V g M b p h 8 1 j E a r f F a Y H F Z a b f H d D Z i E d r y Z r Q j R Q a c G Y O o 5 7 m r a 1 V O A Q t 2 g 2 3 J t P S 1 C p G x m j y K t L o H e m H s 9 s h O v j o y H f R m a V 1 m T S f h 2 3 n G g 1 b o D a 4 3 X Q y b 4 J L Z x E L t A y 2 M O J 7 W K D o 9 Q a v m b S E y 0 j C 1 N m s k r P A + X g W C p 7 Y 6 d o q C R y H s m V k + U g Z q G S I r C T E e X C z / 1 q Y t D Q v I u W J Y r p Z Q H e e H 2 d o m G 0 6 Z O t r i B T 0 s G W 0 q O h Z Y H M i Y s i C 1 R 6 H d E k p 0 n H Y W n P L 7 O F W f z 4 O j b s M D b F N E T f S V J j J S r A l 3 0 a 5 W W 6 4 R K U N C y m 1 4 F o Z J u s m S + h E j i Y x y 0 e c f K q + L h 8 J c U U k w D 7 1 s Q + L D / M H / F h f X 8 N D D 9 6 H B t E H G d d q i Y 9 q I t v c T H w 1 w C e u g P M t O f m 1 R r S 6 n m t g n a j e y V O n c P j 4 Q e g M R J N F Q v v W c 2 b I 6 T O 1 e i W K t T i c l q 5 3 l 4 V i T d 3 Z i m t 7 I 3 z / X A B K h R p x Q x f G i f 4 J z U 7 / s R B w q U E n 5 P V u W H a h E t K g b X 4 H g y l D O V / B w p U l T D 4 4 g g Z p R 9 5 n i J 1 k 3 i F C S 8 L G f b C H j w y 0 3 s E T X K I V j O 2 v t c G W o 1 T L 0 p m V s Z L Q w 2 e L w a T o E j l 0 7 F e 1 w W t K F k U P 0 t V V 8 r U 4 m i e H R b m Z 3 s N g + s h h c 7 2 c i / d k S N V W h N A p O T 5 P q J M h b D b o n H g N r M N C c J K p Z m w z 1 N 5 G t h 4 g x 5 + s q o z T m 8 L w x 7 v J 4 h B N W q 6 g 2 p c Q F p D P i 7 e p i e Y b s O u k z a n b i 7 C d Y P + I m V 5 5 s Q r N s E S p g v k Y 9 J q S s L S s Q L Z f D 6 O U L k N r 2 X l u D J G e R E J Z X q b P 7 G j M y f T r Z k i B A z 1 0 D e k c j C b p + v k a M n k j d H r J w k v / F P j 6 X 7 8 G n U 4 H n 6 8 H 1 V I Z a 2 s b s D q s m J u b w + T k f l H c e O z Y U S g 1 d V w 4 d x 1 a m j M b G w F 8 6 h 8 8 y t 8 m P p u R J 1 8 q d o N c i t b f 7 w p s 7 2 v n 0 G 8 K C d P k t L E X k X g O r n p I c n L r S Z F a s l 2 Y c k U L + T d b h a l + i z V K 3 8 E U o R 1 Z 4 4 m i N W p w 4 M E J z J x d I n r S h I W o 3 M h 9 X i F M D M 7 7 a q N J P L s t T A z O h G Y U 6 q 2 F p R Z Y M D i D m X 2 c I a s R V l W / E C b x m o h d y 4 j a a I S w 8 I 6 B L E w M 1 q T b w Z N D i v q R J S O P g L + f h b o N D s 2 L d s u 5 z U n A k O 3 W g 4 / A + X J 1 e R W 1 N e m 6 f I 4 A k o U m o j Y V N C E X + W Q K o p F k 3 e Q q e E 0 a 8 l 1 3 F y b G B l E 5 A R p j F n R + 6 H g H w i x Z S 7 J 2 Z r H b + 0 6 o u E P r 1 t O 9 h W R 7 U X j b 6 b O P p q / E B W 1 r C 1 M b J n 0 W + T w p A v o n j W E D N p s d 9 9 x 7 N y o V L q S s k u X L 0 t g T A z B w D V U O K q U C p V I R Z 0 5 e J p c g j 1 g 0 h m R K 6 n r b B u / 0 U c t p c P C u o X e G h X q z i b L c r o s D D + w r l 0 k i m k 2 F W N M g 9 g t D c B H e I 1 u 1 G z v h v M B p U u 6 s b 2 5 z 8 j a 4 6 Y Z U 2 r 6 p / R h s V Y J L E V j I 4 e V m H W 1 w V k O D P V N t p R U Q 2 J x d 7 Z 5 u 2 8 F n 2 q Z 1 H J n a n q l R q E c R I 0 p m 0 Z d h z H a j Z i m S k B d I V P T b V v h 3 B y s F / u x q i A R c Q 2 f U 2 h e 3 G q U x b y U 2 c C Y 3 p z B t h + i P A K J w F S e y 8 E O v t Y t F T x b Y N p J Z G U z l O p T O b S e + C 6 6 / N o 3 e 7 h 4 0 + y S l s h j q g d 2 Q I Z / L h A M e 7 k m + 8 x y u v H Q d R x 4 9 0 P p r d 1 Q 2 y D f s 2 U o L h c 8 c L m J 4 a D O 8 z 4 J b 5 L 6 B z X 7 k Z G z 9 y a e S 2 U R g g u 8 B w y D r R j l X E Q n L s W g c y 9 O r 2 H 9 / v 6 C D r O C Y A g e W M z A Z y T c W 4 y c T C r B Q J N 8 r F Y K n l 4 X 1 H Y A 3 m 3 V e I 0 e 3 T H x d r c p h X 9 c a B t 3 k 3 6 i T o l m J c t C J j Y u b q Q h W o h S 8 e X G 1 s n s P a 9 Z K n e B y i 7 Y w s R B J Y I G T i f U c X l z d m A t K T x N U G v I h 5 o P k V 5 j o C G l y c N B h 6 S r d l F 2 E i Z G t B e g T u T M t 3 5 j W k y 1 w N I n 9 I Z O u g F i a v o 8 m v T y o E Y G I O x I m k u 1 a s C 7 6 9 6 m I q r W F i c H C V G 0 Z y 1 2 7 x B K 4 9 o n H g E P u L E O y F F v K r b r X Z m o i R x S y G t z q x / K C c j 1 D X h 1 9 N z 8 q S 3 Q t 5 G y o t W T J s k 6 s x z z w 2 u L 0 / g x 6 b U F U E 7 f o w R a M T 2 w t F G y j M 2 W p W d 7 5 X q 1 B C y f d j 3 Y X 4 H b g h x V E X r Z K 2 n e I V J I H p a a 0 C 6 G 8 Z f H n z i 9 A b 9 I S V c z i 3 P k r U D a J 0 s o k l t L O + O 8 e b A s T + X k q H y l n D 7 m 1 z V a j T u D / B Z b M 0 m D m P A V B A A A A A E l F T k S u Q m C C < / I m a g e > < / T o u r > < / T o u r s > < / V i s u a l i z a t i o n > 
</file>

<file path=customXml/item9.xml>��< ? x m l   v e r s i o n = " 1 . 0 "   e n c o d i n g = " u t f - 1 6 " ? > < T o u r   x m l n s : x s d = " h t t p : / / w w w . w 3 . o r g / 2 0 0 1 / X M L S c h e m a "   x m l n s : x s i = " h t t p : / / w w w . w 3 . o r g / 2 0 0 1 / X M L S c h e m a - i n s t a n c e "   N a m e = " T o u r   1 "   D e s c r i p t i o n = " S o m e   d e s c r i p t i o n   f o r   t h e   t o u r   g o e s   h e r e "   x m l n s = " h t t p : / / m i c r o s o f t . d a t a . v i s u a l i z a t i o n . e n g i n e . t o u r s / 1 . 0 " > < S c e n e s > < S c e n e   C u s t o m M a p G u i d = " 0 0 0 0 0 0 0 0 - 0 0 0 0 - 0 0 0 0 - 0 0 0 0 - 0 0 0 0 0 0 0 0 0 0 0 0 "   C u s t o m M a p I d = " 0 0 0 0 0 0 0 0 - 0 0 0 0 - 0 0 0 0 - 0 0 0 0 - 0 0 0 0 0 0 0 0 0 0 0 0 "   S c e n e I d = " 0 a b 1 0 0 7 6 - 6 3 0 c - 4 c 8 b - a 3 6 f - e 9 d c 0 9 2 0 0 7 d d " > < T r a n s i t i o n > M o v e T o < / T r a n s i t i o n > < E f f e c t > S t a t i o n < / E f f e c t > < T h e m e > B i n g R o a d < / T h e m e > < T h e m e W i t h L a b e l > t r u e < / T h e m e W i t h L a b e l > < F l a t M o d e E n a b l e d > t r u e < / F l a t M o d e E n a b l e d > < D u r a t i o n > 1 0 0 0 0 0 0 0 0 < / D u r a t i o n > < T r a n s i t i o n D u r a t i o n > 3 0 0 0 0 0 0 0 < / T r a n s i t i o n D u r a t i o n > < S p e e d > 0 . 5 < / S p e e d > < F r a m e > < C a m e r a > < L a t i t u d e > 5 1 . 3 5 2 7 9 4 2 1 1 3 4 9 3 < / L a t i t u d e > < L o n g i t u d e > 0 . 0 4 7 6 7 8 3 8 1 2 8 5 3 2 1 5 < / L o n g i t u d e > < R o t a t i o n > 0 < / R o t a t i o n > < P i v o t A n g l e > 0 < / P i v o t A n g l e > < D i s t a n c e > 0 . 3 0 1 9 8 9 8 8 7 9 9 9 9 9 9 9 3 < / D i s t a n c e > < / C a m e r a > < I m a g e > i V B O R w 0 K G g o A A A A N S U h E U g A A A N Q A A A B 1 C A Y A A A A 2 n s 9 T A A A A A X N S R 0 I A r s 4 c 6 Q A A A A R n Q U 1 B A A C x j w v 8 Y Q U A A A A J c E h Z c w A A A 8 M A A A P D A a 5 g W v c A A I r x S U R B V H h e 7 f 0 H g K T p V R 4 K P 5 V z j t 3 V O U 1 3 T w 6 b 8 2 q 1 S i s k B B g Z 2 9 g / c A P g 3 w Q n L g Z f 2 f e C u R c M / s G G 6 9 9 g g 5 B A o I D C S t r V 7 m r j 5 D w 9 M 5 1 z V 8 4 5 V 9 1 z 3 q 9 q u j r N z q 6 k T d p n t r a 7 q 7 6 q + r 7 3 e 8 8 5 z z n v O e e V X Z x L N J s A 9 P k I Y i o P G v T H E V + V n p F Q q V S R y 2 W x u r q O / f s n o F S q c G N d D Y e 1 g W 5 L X R y T T q e x t L y C / r 5 e 2 O 1 2 x D e S O H X p F B 5 4 8 D 5 Y r V b I 5 X J x H K N J X y C j f 9 h 8 S m A 9 q Y R N 3 4 B G 2 c R U U I V E Y d s B e 0 D X i M N t l s M o z 6 D L 6 8 F 6 O I t g w Y R G v Y Z C 0 y i u 5 3 Y 4 6 K 3 C Y 6 5 j K a 7 E k K M m n i t W 5 N C q G q g 2 Z M i G E r B 3 W y G T 0 T m / A e T S e W j 1 G i h V S m R i W Z i d p t Y r t w e f 7 3 f n t a 2 / 3 s e 7 D X K n s Q G D u o F M O I 5 D 3 d U t w s R Q q 1 V i M q 2 t b 2 B q 6 g Y J 1 g p 6 k M J G W o F Y l i Y d C V w k E s P a 2 k b r H Y C j x 4 Z 7 x u / D z Z s z m J 9 f Q D a b a 7 0 C L F 9 f 3 y F M j A W a 0 G d W 1 X h 5 U X P H w s T w 3 3 g R r z z 7 J f z O / / W 7 Q n A / + d S T k K l 0 0 C k q s G k K r a P 2 x l R I h X x F h v W U Q v y 9 E F N C R + N R r M m Q K c k Q 3 o i K 6 8 + U 7 v y c G E a L A f M X l k i D A L W q J K h 3 A j n J 7 R N j J f H z f b z 7 o P j M v / k X n z F p m l D W N N B a 1 a 2 n J Q Q y C h j V T e h 0 O n g 8 b r I 2 F j T J n m 1 E 1 + H S K P D c + U X Y d R U 8 + + x 3 8 C M f / y h s N l v r n Y D K o I T J Y K b J S B q / V I D F Y h H P B x a C s H V Z o F B I E 7 i N R Z r I b w b y 7 A J Z o z q e e u o p L I d K + O C H n 8 L S j d N k 6 W R Q G L t R r r 2 + I G y k l E K R 6 F R N X N q Q x u B a Q I 0 D X V U 0 6 w 0 0 d S a Y t A 3 x / B u B 2 W 7 E z N l 5 9 O / v b T 1 z 5 8 i U 5 S i Q o L + P d x d k y W i k W c 8 A S p K F + X N L G L 1 7 q P U S T b S k g r Q + b l E 7 R q V U Q T K d Q i A Y g p e E 7 K W X X 8 W J 4 8 c w M N A H l U r V O k p C L U 4 a P z o H l 8 t B l k 6 N a r W K Z 7 7 5 A k Y m R j E 5 M Q a j Q d 8 6 E n h + 7 s 3 R n A + Q N u d p d 3 J Z g 2 L 1 z U / A e / v L K N H 7 r 5 A g t d F t q m D Y V E J J o Y V F 9 8 Y F i u G f D c K 3 r 6 v 1 1 x s D C 9 S 5 N T V q R D 3 f x 7 s D s m Q s 0 p R 1 K P F L a y o c 6 5 N o H 9 9 I G X E W x T Y l z 1 a q Q W S / k W m i p C o R R V J D S d R w O 2 q 1 O q 6 e u g 6 j R 4 d U K o 1 g I I h C s o g n P / F B X I 1 7 M O R s Y s B e w w t v U p g O d V c w G 1 F B K W s i X 3 1 j l G w 7 t O S 7 l Y j m t a F V N j B g q c J t J d q r e B 1 H 7 D Z g C z V + z 2 j r r z e G N 6 t k 3 s f b B 1 k q E d k y W y p Z s l Q 5 F f Y T 3 W G / w f w 6 V I e t k N L R + m M X x A N J 1 J U 1 K J U K e G I 3 k f G d g M 4 g T Z R 3 6 o R R E R s 9 1 F W B r J y H 1 a Z r P f v m s D q 9 g f 6 J n t Z f b w z v C 9 S 7 D 7 c E i q N L T H n 0 5 D O V 0 y Q k 8 i b C D e U W u r c b 6 l U S u D L 7 K 7 v T k l q C H D W i k + x L J T f S s P V Y 8 N K C N F G U C h k q N b J 0 b 9 4 A / M B g I 4 p 3 w J F F o q y G x y r b E S T g g I V Z + / o n z l F S l U o p A h t v F B z t e y e O z f v Y G / I m y U u N B O h G S I 1 k U b r p G g s J g U k G i 6 q B c k w 8 t S c U K r k Q p j r R v 0 7 8 z d 9 + B V / + 8 t d R 1 p R Q y J a Q S u d Q l 9 X h D 0 b h V I S g r / o h D 5 / E g O P 2 A v t W w 6 6 v 4 6 H B M o 7 4 K l B q N d B V s z u E q V L D H Q k T I 7 Q c v i N h 8 g d C I k r Z a B L N p p / f + O Y z q A d f a 7 3 6 P t 4 t k M u I 3 i h J g A 6 4 K / B U t t I 7 g 7 6 J J m n n a r T 1 R A s 8 l b J k l T o h N 5 C 3 V d 2 c Z H K F A n f f c w L P P P s s n n v x B Z w 6 f R q n L 5 + D V q N G b H 0 G p 5 / 7 W z J b T Z z 5 z t + 0 3 v H O g J 5 c w W h e L o Q o k l U I y 9 o G + 5 S R j A J q J V n m 2 p 0 F K X p H f a i U t y 5 F 7 I Z 8 o Y Q v / 9 3 T W F / 3 0 1 8 K p M n n V D b K 0 o v v 4 x 0 N X j s 9 4 J X u 8 Q 4 f q p a U I n 6 d K J N A a V y t P w i 8 r E I s R o B X h d u T b i a g x H g X v U h / y 2 5 F O v h F o n U 5 E s J S B j q T D q W G H D M R N R q g D 6 E 3 Z 4 t v L o L 2 g 8 A + V x W 9 t j o q x S r q 9 T r W Z z Y w d m J E v L a e k q P X K p 3 r + n Q A v R P d 4 v f t Y E v z X / 7 k v + E X f + F / Q S l f R C F T g N U t L R v s h U K p D I N O i 1 q d l M z Z 8 + j v 6 x G R 0 Z r a j Z v h n Q G f 9 / H O w b 1 D q 1 B W L K g n V D u X W F m Y O N D A g s U / W U m q S Z i q H d S v L U y M z k X Y 8 e 6 a o I + M Z r P R e t T F T 2 i a M F j 1 I m p o 0 M i Q L i l I w J r v K G F i c K S v k C l C p V F C r V V h + M g g p k 7 N C c X B w h R c i i C 4 E L l t K J y P 7 S O B W L 6 2 K j J D 8 v G i Z N Z 3 Q X g l g r U Z o r / k S 3 L 0 V K V U 4 P C h g + j x d c H t c g g f l t f H 3 s d b C 4 + p j l F n T Q S o G B x T 2 A 0 c A T Y q P Q j M h 2 D o U e y W s 0 B v d k i C x T / l G h K a p F x Y o R p Z K p a N T j g M W 5 9 Q W u k 4 E r 5 a Z m t 2 Q C P d J B o l E 6 k 4 7 + Q F y 9 W k E j M Z C + J F B e p E v Z p y + k n W I x a I w j 8 b Q N e g G w a z j q z Q 7 t c w 9 e p N F F J F j L i H y M q V k E v l I d e y G t l 6 Q 6 a u R Z G J 5 e A Z c E P Z 1 Y e V Q A P T Z + f h X 0 4 g F E 3 j / N r m e t g 9 / Z X W b + / j + w 2 9 W p q / O l V j C 7 0 P E 9 1 f S p B S Z Y H R E J f a m o d w C 6 M u a Z 5 r j C Q o h N d d v L k a U M F h o w 9 k I S N L x U G M e p Z + k k Z l V O o 7 J 5 b S S R + s V q A S 6 x A q m h 8 y m o S l B a I 2 6 n e 2 x u 0 y 1 + E k R c G + k p y I q a v X C Z f P R V a J K B 5 d b m A 5 1 D p S Q r 3 e Q I X 8 z / m L i x g 9 N g K d R Q O N R o u x u 0 b g 9 N n x z R e f R T q Y R S a e E 9 b t x u k F T E x a o b M Z h T V j K 2 T r M s E w N g F P n w U j A x 6 U y V K u J 6 W 7 y N r x c P f 7 Q v W D Q K H C N L 5 O F q m B C X c V V l 1 D B K Q + M F r C Y y M l 3 D d Q x r 2 k 0 A Z t W w 1 E G z x P G B q i 5 9 l q G I p f + 9 f / 8 j P i m V 2 Q K s r B a U k c S m + j Q c K k I H e g w U E J E q 6 N r B J W / U 7 a J l P K h M S H V q M w E t X j m S i j C a p 0 K F E K l 5 A m C S v v J o y y B k 1 h G W k G + o 7 2 c / Q b P 8 f g 5 x W y J u r N n e / 9 f o A d z P 0 t B 5 P B m S H s / 9 T K N S h a a i q f l n w i p m j B x b C w Q g q N C q 4 e B 0 6 f P U f n J s e 1 m S m E w l G c P 3 8 R N 2 5 c R y y d R M 9 A H 7 r 7 3 c g l s 6 R 0 C t A r p d Q s h p H G m b M x 2 n / 3 k R 9 3 Y V 3 K a 1 y O K 4 W A F b 7 H x e s f d n R a I A b / y Q L D C t R O c 9 i k b c J O A s I R 3 O 3 H s h x w / i p H Y T n R g R V h G 8 z S a t U 6 z C b 7 7 S 0 U r 4 F c b a X i 8 P v Z P 1 I Q p W M o d E B Z I U O v f n f J Z c h 1 c n S N u J G K p Y n 2 0 O f l p e d 1 H i 3 G j Q l 4 i a d u x + J i n P y J M j T y O g z k O y h q F Z y 5 s E E C X B K v v 3 J y F U b 6 3 E w i C 6 2 s h l g o K b I c 9 k K b m W 0 f o O 1 o H 7 e d X u U S e X q v D G s 3 / a j X p P N 1 k u C E V i O Y u 7 C I 7 h E v v I M e X L 1 2 G d F Y A j 6 f D z a L G W 6 3 C w f 2 7 4 f V b o e W r N W H n n w S X / v a 1 0 g o Z C R Q O U S m K k i G 0 y J a y H 4 W D z A L Z i 7 Z G i Q C p 1 U p 6 Q 5 x o m 4 0 v w f n e B 9 3 h B H y h z q F g P H w c G k H W 9 p r L v H 8 e W R Y i r r e 3 V c m x l A V z / l J y D g j i I N t j B 1 R v u 1 g D X n F r 6 Y P K 4 H 9 M g 6 z d 4 I p I E u e T L X 3 j O U 0 J b 6 a f K w I k 8 c g n k u G U 8 h q n J i L d E Q 4 C G v L U T h t W h h N G t j N a r x y L g i 9 T i k o 1 d i 4 B y p Z H c + 9 I j n 7 9 x 9 1 Y y 2 Q w 8 Q + J 2 q y 3 S N h 3 / 7 T f 4 F P / K + / h + i N b 2 D y + B N I l L V C 2 6 t I Y M H + E f 1 Q 0 m d e e v a / 4 v h H f x 7 3 9 F a g I u u a D C c R W Y 8 h k o / h o U f u p f k u Q 6 V Q Q m A x i m q l D F e f G 2 k S 5 v 4 D m 4 m v / L k K h R L 1 c A V q s w K B 1 S D 6 D v a g x G F z G v R Y T g a z u k J j V U J T U S O F 4 R Q s Q N s o o E o W 0 G Q 3 t j 5 p K 1 Y T C s z H 3 o / 0 v V E Y 1 X X k K r s r I g 7 0 s B J l C 7 U X 2 O 8 V p U Y t 1 G k a v z i v x f G e i i g 1 Y r C C T M c z M D i y M K u 6 b 0 / 5 G C x M z B M d N K E V k i z c Q j S n g J 5 M o Y w s 1 f S Z O U F 5 d g N r + M o a T V S X S k S 1 e O I E N u J Y L T m E C e 2 E z W G A W q s R w Y A K T X a v 1 w S r 1 Q C X W / I 3 O E t 9 s N + G s W E H l F o 1 X C 4 j 6 t u l v A P p j S u Y I A t S z C b h 9 o 2 g E r 6 C X H w V y 1 e e w / r N U 1 i f f h X 7 J y d w 5 t X v Q F 2 N I Z 0 t I B Q M E j 2 V w 9 H t w K u n T s L j 6 M L F K 5 e x 4 Q / g + u I s H v n g Q / i 1 3 / h 1 n D h 4 X F C / B i + I k 2 F T 0 p x X E G V V m m R Y T M k h K y R g d h i F M N S J D M S u 3 I B G q 4 L V 6 S D q K i U G M 8 V U k b O m 0 W 0 G I b b D q m u i n z i 8 P 0 3 k 9 7 b q 7 4 c D 2 1 U 3 C w Y P S w + N E f t C r K T 4 7 0 p 9 b w L G A u W z N m C 5 T W p d h S i V U i h q 6 R v b d W r B D M 1 B e 0 1 Y q P l 4 A X J i J h 6 v l F 4 m L x Z v 7 + w e d a b R W L g G h b 3 1 R A c M G o n z p 6 N Z m G j S 1 3 M N F G d L q K y T R u b z 7 L j 5 m n 4 N 8 v E 8 E m S Z 2 L q Y z Y Z d s 6 g b 9 L 6 W Q W O l L t a 8 + G / y + w W q p C b 4 9 3 K t K V 7 n z 2 i b c j 6 X N n V r w 2 y 2 4 p t f + x s c v v 8 j a F Y S I i M + l 0 n C 5 f G J x W e 9 w Y x y M Q e L 2 Y L B f S d g M u h g I c p m M V r x + c / / N b q 7 u m A w a a H W a N D f 0 4 c T x w 7 j x m t T + I P / 8 H t o 0 I m w Z W F F I y f j I u S 6 9 f 0 9 l g Z 8 4 8 O Y m k 5 h 2 F F F c X E J B x + Z h M 6 4 m R v o T 2 1 d O L 4 d m L e f 6 P 3 h X e j l c d r v q Q p K x v m l T O H a V q K t Z D a S S s x H l b d C 3 D w X h h 0 1 P D R U F j V m / D h B D I Q x 6 K i j 1 7 q 3 u 8 L Q 8 E 3 t E F 9 + P 9 8 H f q Z 9 3 7 x G I 6 q l T Z 9 b l k n F m 4 0 G z c x d U K 1 I j v g G S a R b V U S W u H 8 + k 0 e t W E f / f p L I q g J B f x C 9 + 7 r p C z a / u A 3 O n M h F 8 8 j S h O 0 a 8 g g B U 5 X l i P / 6 / w z L H / w p W T 8 F Y v n b u n F 3 D L 7 Y N u L 0 m Z f J s u 4 G r p N i Y e y E l l g n m 3 c e + P h 6 F k 2 H E w 5 N C b M X F r D v 7 h G x U M s L 1 V F / D E Y a w F K p K C J 7 d m / L o S R k q y G i c G 6 y Q 9 L 1 K B Q q / L 1 P / x S + 9 M U v w r + w B n u 3 T S Q I z 1 1 c x N j x Y X H M m 8 H 3 W q b y b o K Z f O V D n i y q T S X O r k p h 6 e 3 g t S I O K q h J 0 F j R 1 k n B q h R b g w q Z X A H P P v M d f P r T P y 4 W z q c C C n p P A z Z t E d V q A w Y D C 0 6 D 7 r N C 1 N Z J M i Q T V d 9 s p d T y b d S s A 8 s J J Z p r C x g 6 M i D + 3 t W H q h H X K u V K I p h g 6 u 0 R s f r 2 A l c b w p G m L 7 6 T P D V G 2 4 9 S F C p I / M u f Q / a 3 v 4 S 5 1 8 k T f C N g h 5 E H s o 1 T N P G Y 3 3 a C K 5 P z l U 0 B 5 l M f J t O d K h E d I y F 0 G + v w y c J I K l x i n a l O 5 6 x P h t G U V U R J O 1 t d n V l L C o S s G x e K v Q 5 U a i 0 p p R I y x L F N d i m i 1 y S l y N H O N t j v Y t p 3 p + B l i l c W d 5 9 c 7 z V 0 G 0 v I 1 1 S 4 + S o x B V 8 v U X E / n M Q s Z L U 8 t F o d d D o t c r k c s R C T E I Z I O I x E I o E e n 4 / o t w p 3 3 X U M a p U S f / W F L 2 F 4 a A i F Y p H e x 2 0 J 9 H j p x e f R 0 + P D 2 N g o n C 4 v T p 9 6 D Y V 8 X r R s M F s s s N t s O H 7 8 M A l g k W j 8 3 u O 9 Q g K F 4 B I G 9 v e J v 2 X z V 6 e b D o 8 d 9 X Q D j V w d S r c C C j 1 J D 9 1 8 l n g 2 m 3 c o M 3 u C J 1 + e J m Q q n I X R T l S P L J 9 R b c Z 8 V Y N A + n u z U H x + j k Y c d q T h G / E S j Z M + j 8 + d f 2 X e q y W / 5 p i 5 g s W l B T i 9 Z h F d Y 8 2 0 / 5 4 x s T Z W L p f J D 1 P j v F + L o 7 4 q N M k K b s 4 v Y v Q g 3 T w 6 d y n s L y G y G o O 7 3 9 n 6 i 6 u R y T e k m 5 b L 0 c 2 w b P a N 4 G u + c O E q U U o 9 d O Q v 9 Y 9 w m l K T j i f B L 2 i g c r D V k y F X a m x Z l q i n 6 S h S k g r 6 q D 3 i L D 8 U W e h M 2 x x G G c 4 8 + x f E C s w Y G j u A j Z U 5 5 P I 5 H C Q q H Q w E y B 2 o k R D k c O j w Y Q z 0 9 + H 0 6 T N 0 X 2 s Y H h m G 2 + 2 B n v x S D d f p E b t Y W F w W 6 V x K o v m R a B x a o v A L c R X K G 9 M 4 c e 8 B h O m 5 l 1 5 6 C Y 8 + / A i c b i e 9 T 4 l y v i w q z L n 8 R q n Z G j x r Y y 2 p g K 4 S h N 3 t I M E j C v 9 6 U T 7 O a u i 8 4 W 8 U g c U Q F v z L S C T j u P v u u 0 W I c X p m F r 7 u L i R J c 9 d J s z j H H k Q o J f H h N w s O f x 7 3 5 B B d j 5 J P V C X H 3 4 K p o g f G 0 D S O 3 j d I g s Z U b 2 9 r k I 5 l o d L r E C t r U F q Y h 8 G q E y H x 7 R Z 4 8 d I y h o 8 N i t + Z B j 7 z 7 P N 4 8 o k P 4 P f + 4 + / j Q x / 6 C A 4 d m M Q L d G O 6 y P f a I D p 8 8 e J 5 3 H / X v b j n g b s x d f 0 G M u k M H n / 8 M X z 1 7 7 6 G j 3 z 0 w 3 R j p R t V S 5 D 1 N s m 2 C F E 9 R Y K 1 y S p v Y Z W 0 4 v y b b B n w T g e v x a W L e y v Z x 0 e l f h t 8 X z T p E E p m c i V u A 9 m 3 / g C 5 + 3 4 e B t v O 2 j I O e n 3 z 2 Z f w y L 2 H 0 K T v L N F c 7 H I b h K v D v V K 4 L w i D f e U F u u 9 j d + 2 k 6 j y n l K D j y Z f W G j S v v 7 D L n X / 2 y i V j m r S X s P G i Z 3 Q j D m e 3 A 4 F w S F T s x m J R Y Z K P H j 0 K f 8 C P p e V F c t K t 8 L q s S N J E / l 5 Q I y q k 0 8 r J 3 B t h 8 1 i x X j R g z J T E w D 6 P s E I M D o G 2 f t 0 B 7 l A k o 3 P 2 X 5 6 G Z f 8 E F E Q N 9 A 0 5 D T S 9 p + N e 8 P r X Z q J r E y 6 3 G 9 / 5 z g t E C + k G V c r 4 0 p e / L E L n 9 9 x z F / q I U v j 9 f m w E N v D N b 3 0 b q W Q K T q e T F M o M P v L h D y K d r c K g V 6 F e b o r I 4 P Z g p f h e G l 5 O 9 + I F 9 U a G / q b n t D T m 6 6 n 3 p k D x B N 0 L 3 u R 1 G q s K T y 6 R u F w v V 5 E v N U X O Z a f i Y / e C / V 9 W e J o D D 6 J K x w a X w 0 T 1 a D 7 T e / z z Q a Q a e t h p z H P + h A i q W Y c G Y b M Q H S T F q y T / R q 3 d 9 M F 5 / j h 8 d p F W 5 u n v y B I n 5 M p y s Z A f X w m K z l Z 7 W i h e f + I i u 9 e j e 0 k 6 j o / h f C d i P 0 i u + K G 3 6 W G 2 G r E 2 6 8 f w o Q H U a G K e X l H j w c E y U S H p g t l H q U W A V 9 M a n j M 0 0 W U i g t c G + 2 z V 3 W M l e 4 L P g y 2 Q U d X A k Z 7 N y E s b G y k F e q y v 8 6 F 0 C r z A y t p G y b l H B M 5 h 5 L S r N s r k B 2 r 0 a v o + G f 7 y c 3 + D R x 9 5 F J F Y S K S f + H w 9 x M 9 f w S c e / x E 0 T T V c v X q N P q 9 A l M C O Y D B I r 3 c L 6 / X C d 7 + L h 0 8 8 T F z d A r l u p z D t B R a + S E y B G / m 9 w + z v V n A o u s 9 W w 8 u L O 6 2 J q p j C w 4 e 0 W + b j / B W i 5 U e G x f 2 I r E Z h 9 V r I n Q n B N 9 w t E r H b W L m + h q x j G A e 7 N u c E L 9 K v z K 7 h u y e / i 2 N D x z H y 4 L H b h t A F a G 5 w v m X 3 k A c W t 7 n 1 p K Q E u O C 0 s L J G F u r X / t V n / u a L f 4 e D R F X y h S K m p + d g s X v p J L M 4 e e o k + Q G X M T Q 8 I r K g O y F M H Q k H W y 8 t P U I r I b x y 6 i X c / e A 9 Y l 0 q E k u Q Q 0 g m U E 3 S T t L x w t f + X K z 3 5 P J F B M N R 0 s x 6 o b m b e h s i M 8 / B r k q h m g l C q 6 i g m l 5 F O X w d F r M O F d m m X 3 I n 4 D D 6 / Y O 7 L w W k S 3 I a t F 3 1 x y b o h q 3 c X B f 5 e 2 1 w k I e F C k T H O K i Q T q T J s t J N p 2 M P j k / C Y j O K n o B u l 5 O c X j X G x 0 d J A u n m 0 O T v 7 v W i k i h j / N A o h o Y G 4 H I 6 x D H 9 w + N o F p R 0 m I y s 4 Z 0 L V C y t w E x W / Z 7 z o Z g 5 H O + t i K D L d u v L G T H G 5 D I K 8 T T s X Z u 1 R S a L E X K y O p x w r T f r E S d G 1 H + g b 8 e a H r O K 0 Q H j F m F k H 9 d E / v z y 0 i q s v W P o J t + 6 P c U 5 J 0 + j 4 M i f h C a 4 R 2 O R f H I p v W x t e k O w E I a C v p v f x y 6 H f f 5 p y J e X V 3 H m z F n h p M d I C H 7 1 V / 8 5 o p E I 4 t E Q v v j F L + E T n / g 4 D h w 4 K L R x J 9 q + S K P c I P O 6 S F L r I 6 e v H x c v X M R v / Y f f w f L K C r 7 + z N f x 2 s k z 4 r h y u Y R Y P E X U T M r K O 3 v u A r 7 x 3 L c g r 0 Q x e P h D d I E K z F 4 / i / g q a f T o C n R 6 A / K x Z X H s G w E L e S c 6 J x 4 n Q f K i 3 O 2 Q i q Z 3 D W u z h W L / h r P v + U M 5 7 Y g h F n V 3 A Q s I Z 5 k 3 C s D w 5 J D 4 3 E 6 k 6 U 9 r t w J N Y 0 1 8 L i c c N y p N V D r W N D r R K A H B i B z X 4 t w F q f X k e w g j z q o I J P G y Q C d M 1 S R k 5 Q L y 3 k m M H B 0 U G T Z z l x e R L T S Q q O p E L i W D E 5 N 7 x n 2 Y O y / d l z Z 4 P B 3 d t i 3 C 1 I Z C T o J o N M C m q Y i w e 5 F r l g j 1 Z h W F e k L 8 L o E j v t I a I L O r r k M G q B w V F N U R 5 F M 5 U a a z M R t A 8 c h P Q P b E E 0 8 0 T S Y T W Q M z f u V X f h l + O u F / 8 2 u / i j / 5 4 z / G f / z 9 3 8 d / + 6 / / D 8 Y n 9 2 N 2 e k r 4 R Z 0 o z Z W h H Z M G g A W O i B w 5 c 0 S H N B p h s Z y k 5 W N Z 5 q R q K E j L 2 A 3 0 e r U C p V K J Y r G E d C i D m z U f b O o i m k q j i P u r U E S d T E K 9 k k d D o S c H V X z 8 H Y E z h T k t p D 1 4 T B m Z O r Y j f h m i p + Z d E n k 7 E V q J w D v g b v 2 1 O 9 a n / W J g a + S 4 9 u 3 r g Y r L f G + D G i m r + Y s L m L h 3 T A h D J E U 3 x U B W i Y Z u e 5 O b S r E C O d E 5 O T G W p p y U D 9 F l L s 7 M a 2 Q 4 H 9 7 p Z / J 1 8 U I n d 3 7 i 8 L 8 o o a c 7 s d u i + T s Z n J y 6 v c G p M T K D k p v G j O Y V l 1 E 8 P F w W 9 5 L v 7 + r 1 V f S O 9 y D u j y M e T G D y v n H x H q 6 9 W 5 l a x + C h f v H 3 z L l 5 j N 8 9 i k o z R + M i h 0 q 2 S Q V z x Q y + 8 q W n 8 c j 9 D 6 J 3 q I 8 + l 5 W 9 H P l q A g b V z k y G K m m 1 2 H o S e j f 5 b A o 6 F z o z J T m 6 V V L S 2 U Q K / S M j k P 3 l Z z / b / J G P f w S / / w d / h A / / 6 D 9 C T W G C s R 4 m m i b D t W t T m J q 6 j l / 8 h Z 8 X 4 U d e m 2 L B 0 a q I y x K t a x T r U N p 2 O s d c p B e Z 2 0 D f p A / 5 s g w G z e 7 8 h C + 2 0 j s p S s 2 / F 7 B V O u a r w E w C x e D y f M 4 O T u T l 4 v d + + 5 0 7 Y 4 V Y C X q n x O F 5 s Z c L J O U d C 0 e N Y l N k 0 g d X w u g e 9 Y g s 4 z m 6 j u G j Q 8 K v 2 o 4 G + Y X 5 T A H q o g 5 Z j Y J 8 S / L l p l Y w d E S 6 4 Q w u a N Q T v d 0 L z M / P r 0 m + Z i c 4 H a l d j 7 M d T J 0 4 K 5 9 D w + 0 y k L c L L P T 1 1 B J U t i G i K k n U y n l 6 Z K E 1 u 1 H M R K B S 6 4 T / I j c P I O p f g N k 1 g O r y a c j 6 7 6 f 7 s Q i t 0 Q 6 Z z o l 9 l j j m M 0 4 c 7 6 s g H F h H J V o i P 5 V 8 8 W g V e p 8 e A / 2 9 m F 9 Y J o u k R j O l R S y X h K Z B 9 H q i h 8 S E 2 A C J A I 1 K 6 6 w g A m T J W B I V d Q 8 m B n Y q q + 1 I V l Y R v V 5 D p B Q j 1 2 g a H / 7 w E 0 L Z l W R l d P U b k I q Q 6 H / 8 q Q 8 L y / P L v / x P E a x 4 M E k 0 Z L C / C 7 5 u L 5 5 4 7 D H 8 3 E / 8 D E K L I W n t y G Y Q z p 6 C L E 2 j S F p x F 2 F i x P K K W z 7 B 7 e g J f + b 3 K k w M z h p m Y e I M g p c X t G J V n V t w B b P y H c K 0 z c j u g E a 9 6 R C z r m 8 L U 5 3 Z A F 2 L C C C Q Q X L 3 O 1 D M l k R E a P K B c f E z O B c R 2 j G 0 F B E l 9 E w 3 C h t l I X w h r Q p O K 9 l w U k L e 4 a 0 W c O X G W u u 3 3 c F l B Z w N 0 A n m 7 H s J E 6 N M L / F E 5 p J + z i L x v U 7 3 q h 8 k j B o 5 / t k / / i i 6 9 R m s T r 2 A / / 6 f f l 3 0 o / e 6 7 P i / f / M X M d T X g 9 / 9 r d 9 A t 2 o D / / Z X f h p u 2 S p k R J e 1 G h V + / 9 / / E v 7 z / / E L u G s A O H P q F T w 4 V M a 3 v v U s P v n J T y H r G M E v / f K v 4 N T 0 G f z c / / S / o E g X X S w W 8 f E P / Q N E s 0 m c P X u e x I d L L q r I 1 N d I o D Y n I 6 9 X b Q T C 0 J I v r 9 B t W q 3 b w a B w Q q V R I x q N I k n C + D d f + D J U F j n O k 5 u z M h f H 9 R s 3 S X B b 4 I n G R W w K e R O L l 1 Z E H w R O 2 r Q P W E S k j q N e n U j m U q 3 f d g F 9 F t c P x X J y W H S 7 z 2 A W 4 r x y 7 5 S O O 8 V + b 4 V o g J T P x / y b u 5 q 1 w c m R P I i 1 e l k s I I f J N O / G p T v R J K r M n X S 3 Q 6 w P d T A S j g D 6 F 4 K t v 2 j y k k B 1 j b k x c L A X 3 i E 3 0 n U t V r M 6 b O i M R D s V k m C T 7 q j J S J u 2 U v 3 b m L h r X + u 3 3 c G n P O m t 4 o H B z V y + 1 8 u u Y A v d i Q l P F U f J i r 9 d e O i R x / C P f + L D 4 n d e q E 2 l M u T P y t D T 2 4 / F B L d Z A 7 G h m + T L S A v e + V x O U P Z i o Y A N / w Y 2 k j J c u T 4 r O v v + 2 r / 8 F a k 9 u C o k f u a y W W Q y G Z G V 4 n D Y Y b c 7 s G 9 8 D I N D g 7 i y c A 3 + m S h M s l 5 S 7 j x + 0 r j w e 6 5 f v Y r Y U g w K Y h x 7 o S z W K i S o F Q Y M T P Z i b m 4 e h 4 8 c g K + n G 2 a 7 G v F 4 H F 6 f B U 6 n a + s 6 F G v 4 j a v z G D 0 x R J J I M + g 2 k 4 9 b D H N s f j c k l t f R M 9 p F W p s 4 6 x 4 G a O H K M i I W i f e + W f D p 8 V o Z 7 5 y x m i K T v i 1 z n a O P 3 W b O 0 V I i X t g M m e e I Q r U i 4 j s g C Y 6 U Q d + + f v Z V u a h y O 1 L h N G w d + X y d Y A v C h W f B i 9 f p G J u I Q v G k y c S z t 2 p n 2 h B C v v X U d w V H w j g p l E P L b 8 b i 8 J o h 1 6 C 9 1 W t Y v F T S 7 T L h p 3 7 2 l 8 i / J k H g R e + 1 J f h G j p L v 1 I T R O 4 4 h e x X M l j i l 6 M j + o 2 R d z m B k f D 9 8 v i 5 8 6 C O f g N p g R y a 6 A a 2 8 j q c + / E H 8 9 m / 9 O 3 H M / g M H 8 D P / n 5 + G y W z B g Y n 9 + P r T 3 8 R v / M a v C 7 n 5 m 7 / 9 I n 7 u Z 3 8 G V p c R p X w J h V Q V 9 W o T a p 2 S B D Y P l 9 s F i 8 E C v c 0 k 7 t d u U G 5 L O 8 q l s n j 8 A 4 / A 2 a v C 5 P 4 x u n c y 3 H 3 3 U f o c l 0 h W u L U O N R d V w J g N i B j 7 b g g S N e t q F Q Q u X l 4 h n 0 F K B t w O 9 h d 0 J r 2 4 + Y y 2 P 9 M J 9 j v K R J d O x 3 Y v 9 / h + 4 l h P m f w 4 u e h k 1 E a m I I O Z b u R 2 d O b Z 1 b M N K I x y q Q v U 7 n p D r G W w Z W S 6 t x s W L i x j 5 M Q g C t m i W D j m t K j 0 R h 6 W n m 2 W m T 6 D a 2 o s z s 2 1 j d 3 A u 4 T w j e c z r 5 C f + k Z y A N v I V A P Q w I d X t 0 X T 3 k 5 w m t G j I 5 L 1 5 d Q r V l 7 z n J F y d F D 4 4 1 f 9 v E P K J j 1 o J 0 J z x I 8 X 8 T s x f 3 E J o 8 e H U G q m s X 4 l g q G D w y h V c q j l y d r k K 8 L / 5 X W r c C R E Q m i C g 2 i n m i z a 9 j m 6 F + Y v L J L B 2 T u 5 W a 4 p c f R D A X V 4 d U 9 h Y r A w c Q i a w 8 X t z N r t 4 M k V X Y v d E i Y G + e E 7 s D q z h q n s t l 5 l P w D w a f C N 6 B Q m T q X a T Z g Y 9 V J D p P s w M x D C F K P f i U N y / h 7 f q P n z i 4 i s R Q V d Z Y i E X + 5 W 1 N G P s I 2 l q y t C m B i s x V g K p i / N Q + f Y G b j g d x t 1 r 7 / e x k L E 4 L K V N y N M D C 6 C 0 5 D l 7 r h F b z u 0 q j q q z a z o U 9 J m A h x B n T 0 7 h 8 D U A i a U V e j k W 5 3 x f K o A B T u J L b y 6 J C m I Q q 6 A p S u r W L s Y J Y q m F Q k E B p 0 Z O q s G S r M C S v L / z T 4 9 q s o K M S y b S P J + I 1 s V 8 Z r X 7 S B P h m T k F K 8 Q l / W 1 n t o d F d L e 0 6 e n S f q H J Y q y D e w z B e Y D 6 B r f j F 4 x O L 7 f m U 5 y 8 8 w M + v f 1 i Z S N H z R 4 C x p e e + o E Z 6 7 s B b l M L n L n x F o T n T K v P a k 9 c p E M y 1 p v 9 K 5 h u P t c I p g S m A 1 h 4 d I i b p y d I Z p I P h w J V W l G 0 r K c V N l H X L s N X g S e v 7 S E i W O j R D d 2 h t h D 5 N u V l A p c + e 5 U 6 5 m d S B d l t + p / d h v / v Z B M 5 / B 3 X / / W L S X Q B i 8 x f D / w R s 6 l j e 3 v U Z F g q G Q m L N 9 c v R U 6 l 5 t t G L l r D C H b J C 4 U N N D Q 0 9 w w h 3 F 6 W U X K r A 5 z y 6 L f D K l E 6 Q 1 D Q 0 z A d 9 A h e i n 2 D P S K t K F K t Y q F + S U s L i z g w s W r e P a b z 5 M f t M A 3 H O l k C m b N 1 r F g D p C s r J E P v t m O g M H C 1 7 e / F 3 l e 6 9 g B a X z l c p c a g 4 c G o L K p E A k l a O D l e P X k G V H P 0 0 Y 8 L 0 M 2 n M D E v f t 2 H c B G o 4 H Y a g K + M d J + J E C B 9 F a z x I q c s X R t F R P 3 7 C O H f g / H 6 v u M N k 3 g r + e E U v 5 p M 2 6 d W G 1 w I O I 2 Z S 9 b w P 5 l 9 z 6 v G I 8 D D 0 w Q h S g L o V J 2 0 X f Q x 0 f W 4 z t o Y K 1 e 2 7 P b b B f 5 Q 1 y s e e T x g 6 h K 6 5 Q C v M b L / u F 0 S L k l u B P N 3 b k y s l t N + N Q n n q L 7 J i N j K l G l 6 b B y y 0 4 j b x Z c r 3 T 2 K 7 8 j G I l b X 4 b b x D 5 r n Q R E R v 5 q E z e e / x O Y d P S 7 p S Y i j l 5 T D R a 9 H I b s V X E 9 P Z Y K W S c Z J r t k C C 5 G M H x 4 W K x H x Q I J + F W 9 I g W J + + 0 z a j S c o 9 o a H O k V 7 D c l k C b N 9 / K C W r Q H 4 I B N G 1 z S 0 c 5 y 4 P v J G Q 6 N R g 0 m k w X 9 f Q N 4 + O H 7 8 L G P f x i f / O T H 6 T k d i m k S x G 1 D w d F d R r 4 e Q 6 q y L n 5 n B D b 8 y D f D H O Z C r h a l 8 S R 3 Q q T Q 0 P k 1 p X O Q f + v Z Z / D 0 N 5 / B q d N n c e 7 S e d R q N X z n O 8 / R x N i 8 + X L 6 g i z 3 l 2 P v c h e w x v a O b Y a C t 9 8 q D Z n y j W t B E S E R 9 I f w Z j T b G w U v A p 5 d l d E E z K G f S 5 Z b z 2 8 B z V P 2 n e R 7 R C N f D x z d Y w G q l p p Q W h Q o z B b Q O 8 6 l G p u Y P j 2 H / f e N i w z m 1 8 M G W a q b p + e F E u L A C W 9 T O u H d G h 7 f 2 g u R 1 8 o 2 z 3 1 1 z Y / l l c 0 w P L / W v p f x S F b 8 X L 7 y j F i j + l 6 R W n w V H / z Q R 2 B V F / H i V / 8 b n v n 8 7 2 L x y v P w K I P Q 1 O M I h / 3 Q F J b I m p / E k C m J + M p F v P Z 3 f 0 D P h 0 l w 2 E 9 6 A V 2 q I G 5 c O 4 O / / v o X 8 P v / 6 Q / F 5 / K O L X f 1 S R a n D W Y 0 g 8 l v w 6 I q w W g 0 o U t W x 0 M j B f i s e d E o R U 3 X K F + 6 A L l F i T / 7 H 5 + l G 0 p K g z R S N l Z G h v z 6 i 5 e v o F i p I B 5 P Q a 8 z w G w 2 Q 6 X U k u J T i S L B n Z D G h 6 P E 7 f F l m l l v V l B r l E g h l V G u E 0 3 l I 5 p 1 K G V q E q o K F H / 6 / / z X z / h 8 X v T 2 9 G B g o B + F Q h 6 P P P I w 6 k m a I M Q 3 B V 0 j P 4 t z m N r C s B 3 s n L d b b D F Y Y 7 W j a J w y w 3 0 t o / 4 w X L 1 S E I L 3 0 H 0 r K B 9 j 0 F E h r b m 7 A 8 6 + E r E 8 N A p N s b 7 0 Z s C Z D W q 9 F v / 7 / / H v 8 M i D D 2 N p a U k s 1 J b I a m m 0 R P V a G R K M a q k m O t L u B R 4 T 7 o n A t F C r U w v + v x u 4 I r m 9 W F 5 F E W U k y Q c p i i y A C x e v Y H 5 u D r F E S m z J y p 2 Y 4 s k k 1 j e C 9 C A N S w 7 5 a 6 + d R L d D i 7 r u 9 j T / d u A z m z 7 3 L T j H H s X i 1 Z e k q l d S u E P 7 D q G p 0 O F z f / o H 2 D d + A F 0 9 g 5 i 9 e R V d I y e E / + F f W 4 J / f Z l c j F 5 c P X 8 S f Y O j O L x / n y g U 5 D V A T U W L k S O D N E 2 3 5 v T t c 9 X I B 3 J C r l b B Y N e J d g t K P S + D K G B S N 7 C x H I N p Z B + C o T A e f u Q B f O 4 v / w o 3 p q + L r W x X V t d E F 6 r Z m R k R U q c 7 j l K 5 R I K l R 7 l Y h s d j J G Y l f U 8 b O r K A G r m J L F w e l S b 3 l t B C q 9 F D p V W R U J X J B V L R 3 C m R M N W g V Z j o P H i J h s 4 6 E Y o 0 5 X s k L t M 9 E g c t z a 1 j 5 L B U k b g b 6 r x g Q M K m a C X S c R V j v 6 F G w k Q T 1 U g G l G Q t 7 c / C 4 j M J q / F i a z u b t w I c E R I K h h 6 i Q S e d o p L u P a d q s b 9 0 p 0 m p e 4 F 7 9 H G W g 1 x B d I 9 4 P e e U 8 V g M 7 R s i j Z h H c I m 0 c Z c N N r c V R X K Y D d Z N X l k i X 4 u j f 2 3 T y Z q 2 H Q 5 n G s n + w G 5 o R / s Y u U Z Q U D m D n D t C 6 Z F M 5 f C N p 7 8 h 1 k Q 8 H h c m x s f x 8 s u v i u + w 2 e w o 5 n M I x 2 L o G j i A q u W Q + I z v N 1 j v 8 q N t O J n u c S C F 0 d b J / B p P F 5 u u j k H X B g I x D / p c M i R X A v C N d o k s l 2 u k e J X 0 Z l l 6 G i f I n c g k c n D a n S j U i 5 D p i g i l n Q j M v I Y e m x e V Q h 3 d k 4 M w G V X C o o j v o e / g + R t d j 4 n m o 3 W 6 P x n y K S 9 f u U J W p i Y S F x q 6 F B o Z J 4 x 0 X 9 j f 3 4 4 C + U t M 7 e o J P S x u E x k L a c K k q h v 0 P d J F 2 d S b c Q N Z f D n S 3 G 2 N p Q 1 2 x G 6 c m s f k k T G R X 3 Y L k u z c w u K V Z d E H n J t f J q I y W P U s T P Q C X x g 9 y j S B N X Y p G t M Z p P h B g p e S H u k t i Z y 5 9 o 1 k F M j B 1 3 P W e e s 5 Z k R s q b a D h 7 d K y o J X 7 O t 1 v k n S g O f K M t G Y k i 3 2 + n w A 3 Y M e 6 R o z Z P K 1 c t G 1 i f 3 Z e r m G D F G K C E 0 O B 9 J I r P p h s h n F o r D e S B q P H m v T f u F v l Y o 1 d H n d M H c b x B r Y 6 v U 1 k T m 9 H T s L P p u C a m x f L + E J y 0 d l i n K E y e f a 5 9 5 K G 3 n X y M 5 P e b v A P e 6 M d A N m b i z C 1 + t C 6 Z 9 8 B K o / + z b W a z x O W s y c / j s Y 9 T q x z 5 b B q I f D 4 c I a 0 V q t T k N j l k c 6 k 8 b H f u J u Z M m f 0 v p 8 6 K i q a F l t H a b P z g r f X T x X q 4 o C V C 5 4 N R o N Z L H s i K z F 0 L S 5 B T v Y D k 5 X K p E m D q 2 G Y e 3 R w q B 0 3 u o x w f 4 V R 0 3 b Q s a Q N z t q k L Y j F c l g 7 c Y 6 J u 4 n Y S L h i B Y U d J L 0 A k 0 + F s 5 q u o l S i m Y S P W f 3 S m H w d E Z G v 5 M w 8 Y X x c X S O n O + k o O M 5 H e i t E i b G A X N F F O l 1 C h N D T / 4 S T 7 I 2 2 g 0 4 t + P i 5 S m 6 n i z 5 l Q 2 U q z U s r Y Y Q C C W x s b 6 O m 9 P k 5 5 C y q c p r W F x c x e q C H 6 G N M J b I f 2 n K V X j 5 7 G t o 6 O v I J z c w Y C n Q d e d Q U l Z Q 1 T T Q R Q L I E S o u Y u M M 6 g E S n M G + Y V h 6 j U K Y a j S u 2 W Q e y w s Z Z E v s A 8 p F L R f n 9 F V 3 d N u V 7 R A m B l 8 z M 0 b u 6 r t d m B j v B G F i c J f W a r o B h 8 u E w H I Y P Z / / F k 3 w C D S Z I N Y u f w s 6 s w t 9 Q y M Y G 9 u H E 0 d P I B S J k 3 V W o Z D P 4 M i R / W J T B a 3 M C o N J D / q I W y j U k 2 1 9 K e Y g + / k M l V I F v U E r y u e D c 2 F R U 5 U I J h C 9 P i N a I 2 x H q r K B B r m + t Z z 0 a f l a T O T 0 s W 9 l V f f e E i a 2 Y o L y x V f I Q m 1 b T + R m 9 / F Q A j 0 d 3 Y x C W Q V c R v K V 2 m f Z g T x Z J I 2 i A W N t C e e q 4 x g T 7 Z 5 a L 3 a g T o L 1 Y u C t o X s 2 Z Q P H u S 5 q l / P d D i 6 b k K t 3 H n i B B E q r V s P h d C C V S m F 5 e Q W 1 a h V 3 3 3 2 X K C 8 J r A d w c 3 Y a o V B I F A 4 u L y / j H / z U 3 4 d W p c P V m z d x 8 c J Z H D 5 8 B M 8 8 8 w y 6 u r w 4 f v w 4 B g c G 4 e v x Q s Z 3 m Z A I p F A r 1 + E e 3 F z k 5 v Z i 6 l w e 2 U R I d J o a P N A P s 0 O a L Z V G g T S k T h Q t 8 r 3 h T k p q 8 r f a V c l 3 g u / 3 V q P s P r c p 3 R s B R / + 4 5 T R b X K 6 G 7 S J f q h g J k g W p k K I Z k n I 9 1 6 J k T c o Y O 9 q P h i K F j W s x O P e r Y F b 0 i B K L K v k 3 R q U X V a L z V Y U G F v L 7 2 y i U M 0 j 5 i 2 L T B q N b g + B M H C o S x h p p 9 x s L N / D E h x 5 B I V q B t 9 8 t I r d V o p J J f x 6 F b A G e P r c Y 1 w Y p 0 + X r q x g 8 2 A e F R i 6 6 W 7 H f 1 I b Y t k l o p y b 0 Z L 0 U / / q X / u V n O k u 8 G S y p 2 / s p M M X Z 7 Z 4 J 6 0 O a W l g C c v i s h g Y S O X I U S f N w 7 Z F e t f k + z k L o U 1 a x m t + 5 F v P 9 x L C + i o m e 2 i 0 a x w M g L n w b e G 1 H w e U T l t 0 n Y y q d x v k L l 4 Q g 1 K o V 0 m w 6 e h h E p 5 x i Q 4 N i J g k N W R n O H + M S m C O H D u O 5 F 1 7 A w S N H R O v o G n H 2 j Y 1 1 9 P b 2 w d f d j c m J c b o p F p E l 4 o / L x T g 7 v C Z Y X F K Y t w 0 z j X W F B q 2 7 z y 5 K S b h / 4 O K V J W T j 5 L h r t V i 4 v C L 8 D C 7 9 l p M j w n 3 h A o t h x I N x s V u k 2 b 6 p q v l e b 7 8 6 D s V / X x A 9 D 0 V h F V n / d b h 7 x 2 C S Z 1 C i c T H k r + P 8 C 1 / A w f 3 j d L 5 6 m J p h k Q 2 h I W t u U U s N c X g F 4 e 7 + C o p V O Y K z q 1 A N 7 I O P S I 7 R Y E Y 8 m o d V Y x b 0 m b e J s d M Y a Q x 6 B K e j G D r I i + X E j B p p + k y N 8 B / Z Z 4 q v 0 t j Q Z a 0 Q o 8 r E s i i X K 6 J 7 k Y U U k Z X 8 V 7 5 v 3 D d k 6 N A g V H o F Z m b m M D I 8 C H e 3 5 1 Z l N q e o q U 1 N O M j 3 L C B C d D m O X D 4 J V 7 8 N l X w T M 2 f m U S H X x W 7 3 o k l s w 0 J 0 T 0 v W i A M Y W v K b O B A l i y + S h d q W t B B e i c I z s L V 2 f j s a O b p V d K d 4 5 8 L t e G F e K 8 q Z 2 z e O G w r y m h D 7 H t y F N k C C 9 o M A W 0 / e M Y F L L O T 6 3 Y W k E x w t s 8 k a W 3 3 D O 0 Q k K 4 e e u D U 7 s 2 1 c v z G P h a U l / O i P S B n 8 H P 7 l 3 n 3 b r Q f T 5 Z v E 6 / f f L / F 6 L r X g Y E 2 7 d 8 f K 1 T U M b A s C r U 6 T T z X R R 8 5 3 T Y R p t y c r d 2 L x y o q o B + I o I X 9 i v k Q 0 l w 7 n 8 W d F 9 2 Z 3 3 d 8 O h 1 E B O T m L 0 a X z o n 6 t Q l J i G P k o q o v f w e l z J 0 n B H C O q X M T 4 / s O 4 e P 4 M S q U S r D T J J + 7 7 B D w W F b q t D Z G q V i c L b e 7 g a w m i 1 T N F L + 4 f L C M Y W o b H 0 0 P U u Y J 0 P A W n z y H 6 z c f C U Z g 9 W t C c h 0 a n R C q a F W u C n E 2 y W 3 C B 2 x o E F o M 0 y M D U 7 B T u P / I A A k s B H P / A k d Y R E o r 1 l A j u K O V q L E + t w z 1 m Q E W W p a m u g K L J y d c F G k M 3 c m E p r M 9 Z 6 0 l i G b z b T N + 4 D 7 L Q b L Q Z I g 3 I P e m 4 K T 0 7 s + Z Q C Z V e e j P d a G 5 + 0 q A n 2 S y 3 8 5 3 Y 4 j F j W c k q h d D w f F E q m s T l p Q R b z l B 4 I + k c 3 w t Y i L g u i H f t 6 C b a y Z Z y u 8 V t g 6 9 t u z 9 V i 9 F 5 O 6 U n + X W + Q v 5 r + 3 H b s b K e x 0 C v Q U T c + E q 5 B + D 2 v b I Y Y o u b b R X A X A r C S m z q l Z v w H D 0 A d 8 s Z D p I / m p m b x 8 D + E d L I 4 q l b 4 I g g l 3 Z z M R 1 P q t c D p 4 i N t X P O 6 K J y d H 5 8 S V H y c R c S 3 5 9 + F G q 6 4 Q o a K I P Y / 4 q U b C G G V N 0 G h 4 l p E H k Z R L l M p N h m L 7 6 E 4 R M k a J y m V S / D Y z P A a y w i u h E l 3 8 c A v W W n R s s k s y K 1 S K f X o Z g r Y W 1 m Q y w / c A X 4 g c l J 5 I o F m s z k W t C Y J E j Q 9 o 2 N i U Z A 6 W w e j X o V Q 0 N e O j d p I n A Z z c r i G q o o k 9 K b x h N P P g S H 1 U 0 W K w 2 L U 4 r I l R t Z E S Z n Z G t h N N N G G C z a L c t B 7 D u F r h b h P U x M R W m / d X w b 0 2 T B Z M l I h H 0 p K c u a w Z O K N G h n M 0 Z G O 7 L F C 8 L X A i p E y z 8 Y K / N G w I L 8 2 D C Z f A 7 P 3 4 F F 4 n I S p 3 H b p C e 6 m i r I Y T U 2 k S x w e k 9 T F O T p S I E Y 6 c E Z 6 7 u B Q 9 z N d B x m t 1 R e f b v k y s X L U q I n o 8 5 r X h p p K Y F x / b W b O P D g p P A X Y o E 4 U T w p n 5 L 9 z Y 6 2 B g K c m s T Z F H c C u U K F b 3 / 7 O / j Q k 4 + J T A t e H O Y I 4 a m V v S 3 b W w E T z f F 7 z v 8 G o v f 8 A s x O o 6 D M j G i m C V 2 z I C w J 9 4 b g T r s s U P l M m X 6 3 E F W u w W h 0 4 H d + 5 / e E v z p O 9 J m b U v L 6 l d 1 i x 3 P f f R 5 9 f b 2 Y n D w I s 9 k I N f l K 2 h a V W 5 l e R a q S F t a R m 2 L a b B I l 6 3 R p 2 m i S 2 g k G y U 8 i y t D T 0 4 V 0 J i f 6 L T L j e O m V 1 / D w g w / g u 8 + 8 h L s e n k Q 4 l M f Y y J B 4 H / c h E Y k L n G 3 e 1 p i M y n I F 6 s G d G q w t U J z G l N X L c X H 9 + 6 P l 3 i h 4 T U M u I 8 F u y P A o C V M t 2 y A f 6 M 6 s I R c + O g 0 7 v W d e f F 7 J K T H k 3 B o N 4 2 w F x l x E h X H P 1 i y H 0 H w U g b U g j n 3 g 9 d d y e C 2 K W 1 F z s i 1 v R r c d y 1 O r I t T u G / W 2 n q H 7 k K x B b S W p 6 7 j p u 2 V X 7 4 W Y P w G d p 5 s 0 a Y k s g w w q o k H f L 6 r 3 Z s G X w h u Z x U h g 6 o 0 G 7 H Q t f O 0 y u Q J J p R Y H J 7 p v 0 V 4 + J u a P Y 9 / d o z T F m R L z H k x V b C w E U S + R c D m M I n j G Q Q a 1 t Y k u X 5 / Y c Z D L Q L Z j / t o S z k y d w Q c / 8 A E Y j A a Y j E b k 0 0 W y Q D u r p D N k 4 f 7 8 L z 6 L 0 d F R s e j b 2 8 8 d a 4 N 0 B n I R g e X N K m 7 e v C m 6 0 3 L 5 x 0 s v v Y L P / N t / g 1 S E r B 3 R V j E T O 3 V r G l J 6 S i e 4 P 4 G W N A i 3 / b p S U O P q H n 3 D f 9 B g Y W K L 9 H B f G Y / S j e G z 3 y 5 M c g V n G O x u P U 3 b k i B v g Z 7 e L k w M t o D 8 c B I d b u P 6 a z O i t s Y z 4 o L J u c 3 5 3 A M s T H G a 4 H J e + 9 o F g w f 7 4 R 3 c 6 r O q b c o d u 8 d z F 9 q 9 o F B u U g r / N D v y N h h I m D j 7 g n 2 K i w t k 8 r 5 H a D J T q K w + D y 6 V a 8 N F 9 E 5 P F l e 3 S 5 S U x 6 4 R v Q y D q i F y P B 8 y F B F Z i I k y l s R 6 E j q T F a P H h q G h D z y 6 v + u W M D H 1 D j R c 0 H i c J E g S n e Q O v o m K D s P 7 B 0 T i K 2 / N y n V N o 6 o 1 9 J S i 5 D s 1 M W j b K U z V c A O j B 4 f w i a e e Q r l S F n V Q D N 7 0 b j e w J e I N J f h n v p i H n i g n B z T c X j c + 9 r G P Y W V l B Q M D A 5 A T F Y x F 4 / j N X / 8 1 z F y a J h 9 Q 4 u h S P R T N F 2 0 x h q z S R l J Z I v 6 u E e F Y 4 S s R 5 + a + F m c i G p G o 2 N b a b y W 4 Z z n v 4 y N y a s X o i q d v o U 3 l 2 I R / 7 v N / i + P H j 4 o 0 G x P x 8 4 A / i F K 5 g s m J C T L f G d F H 4 L 7 7 7 8 e r r 0 i 9 8 x T E g B r 0 2 K s Q k s H X P H t 2 X v D 1 w c P S q j h / Z 3 J 2 f o d / t B f u x L r c P D W L y V a g I r o W h 6 t v q 6 / E N 5 k j e h z O 3 Y 5 T p 8 8 j E A h A T Z N B T s L V 7 e u B j 5 z 5 8 x f O o E T 3 l / s 4 6 M x u G I Y + 0 H r H G w f v s T U y P E L W o R s v f O O v M T Z x E N / + x p d E K + R y u U 6 T T w + d 0 Y x c N o 1 H n / g o v v a l z 8 F m d 8 K o N x J 9 l m F u Y Z 7 O T c X 2 B p / + 5 E / i l / + 3 f 4 4 / + f / 9 Z + G r M E J p m R B W W Y 5 7 w e u R J w v E b b B 5 a y G + 5 f V q A x v z A S S L c r g s M p F k X c i U Y B 4 c g K 5 W x M 1 L 1 y E z 1 c h H 6 x V V 0 a y A u J E K t 9 r O Z L J k W a Z x 3 7 3 3 0 D n Z s H R 1 F U O t e 9 k G j y / T b m e X 4 4 6 X I R Y u L a H a q K D v i J O m Z g O K n / m J / + k z / u U N W J V 5 h B J N r F Z t o o 9 e L K e A z U R W i Q Z i O a M U d O l t k C U h T I N 2 u l m k v b g n D V s p k R n e 4 Q p s Z g 6 Q U 0 8 m u 7 u 3 H 4 1 a F S q t C U u L C 0 L L J J N J x O I x U h Q q J O l n K B z G X S c O i x w + j r B x c E G i k 6 2 P 6 k B 0 N o G B w z 0 w 6 y y S k i H 6 2 0 j n h L a z 6 K 1 i Y Z h 3 a + S z 4 K 1 K d / s M L m + R F 5 V o 8 t I Y C f 5 2 H 5 X B a U m c b M u v a 1 Q 0 y b h y u O P D e E 1 K Z 5 Q q f 7 d j d W 1 D 5 B E a T S b R w T Y W i 2 B u f o 7 8 D i N q n G 9 F Y 8 M j q H V K e Y V v B o X o H G L h D f Q N j c M 3 t B + n n v 8 6 7 E 4 n 7 v n A T 6 J / a A w X z 7 y I 7 u 4 e 3 L x + F W P 7 j 2 L 0 6 A d R L y Y Q W F / C 1 a m r o t v r B P k + T z 7 + U W Q S K X z i 4 5 9 A c D G A o s Y G H V k 5 j k 1 w d c v i t R X R o Z W b 3 s y c m x P 3 L L g Y Q k J m h d d i h I 6 U f S J f R c X g h M N M l r x W x n K k g L n F S 4 i G Y i i T o 6 / T a x E I B Y U Q s a C Y T E Y M k u C x M O W I a i W D O b H / F + f l y Z o K o p 5 r M H H P F L M B m X S S l O f t Q 7 / J U B q h l T C G D g 7 A 1 e 0 S C 7 8 a n R a y d C p O 3 0 c z i r 6 U k c q W M R 0 3 i 5 Q Q b g z J W 4 L y h H s n w G e p Y c J T E 0 W A I s B C p 1 w p 0 F Q h S 9 8 m f k w B 8 w W y s l X S 4 m R 1 e F f 6 v V C N k 3 l 3 b M 5 O F i r e R G 7 A v k n / i r k K q j I N z A Y y 5 K I 1 l 1 S Q F r 0 5 B 9 9 I l w i v a s x E E W i M W N C T d C Z c w K i 5 J e Q S u G 8 b U 8 W h w 0 Q X i L 5 w Y i 4 L Y l 2 3 N W e P u 5 x y 5 k Q 2 k Z e 0 c 4 d A L V 3 h b k k 7 i z v 9 M w F 4 h t 2 4 f n M G R w 4 f E A L J k 4 g x H 1 F g L c 0 U R v z 5 P c F Q D 0 N h 7 A L v I p k O E s 1 x 9 p J f U 4 b W a E X C v w A d U a M m X T 9 H 3 + S W A Z S C l + H r H 4 U 6 E 0 A i W 6 L 3 G j D c Y x E t 6 3 i p I B p M 0 t i Z E L w + R w q n A q v D I s L e K l K e Z b U F N Z V O B I k U Z H V L T R W M T J n p P 7 W i g e D U g k h M 9 g 1 0 4 f n z z 2 N o j C g j K U 6 l e o D m c J 0 E 5 C X c d f g u s W z B S q b c 5 A T i A h Q y F W q k b G t V u v d a G U o Z s v h k R B x k l R j c k 2 / 6 9 A I O 3 D 8 h / u 4 E l 9 9 I T S 7 l 6 B n v F v e x j X b q n e z q l c t N 7 n p 6 5 e o 1 s d 3 H 5 c t X c O T B j 6 N u e v O a 7 A c B n l Z d J F C T J F B M w V b i P P G 5 x R d p f x I w z k e c C m t x 4 d k / o 9 e b Z H 2 O k c V R i A y F q R s 3 R Y u p a C S G o a H B W w N R z B d I o 0 p 5 e J 1 o J 6 k u E y 3 o G v Z A Y y T N Q 8 / z M s J i V I H 6 0 n X s v 1 / q h 8 H h b J Z m z i 2 7 B T q / V R r 4 F N 2 s i Y k + o p 9 x 9 H l c N M m 4 p V j + V t Y D g 6 N J T D N Y M x p I R d 9 4 d Q b 7 H x o X t W N D h / r J u h S h l E n O 8 3 a B 4 v e 2 1 5 y K d S V y l R p S B Q 3 8 x C g 4 h M / r b G 8 3 B j V V L J d V Y n 2 Q + 3 / c D E v F g H z u 3 F + D + 8 S v 3 / S j i w S i 0 l B A q 6 g L J d I Z g c t E s y h o L P C a J c 3 O O 2 L U H T 5 Y q h n I D T W y z G t E c d 1 w 2 K Q I K b 9 3 I Z S F h f h j Z i 2 A n g N u F O q b R Y G 5 Y B X G L s k R T M 4 2 Y d 8 n h 0 X d S / d Y + k 5 W f K z k O s 9 h n R Q i C y f f o 9 2 w P u s X 2 x w p / v W / / l e f 4 d 0 w P B 4 P T p 0 6 J Z r b P / S B p 5 C p d E y Q H x A 6 5 z F n T / N K N 2 u u 7 e B n e P c + r s L g 8 m 1 e V O X J b d M x 5 5 X j f E Y j I j y Z 1 Z O k R i p i Q z Q e D H Y g e Z A e u P 8 u s l p l z C 8 s i L o Y b v v E o V G 9 w Q i H w r V j q 1 N O m 8 o T v f K S 4 6 t o h V 5 5 J 0 U u O x n S p 9 E 9 7 L 1 l O X i V n Z v N b + l k R C 9 x f w j u W F o l o X Z 7 D T S Z y v R 9 S q z e X B N U o 3 2 v + H M M F o N I k P U v B o W P V C f B 4 H U Y d 6 8 T 5 U Y a K r l e W B i 1 S g 1 1 u 6 k m / c 1 r U n w T c 1 U l z q 9 r S L s r h Z L h h f M f 5 K Z s t 8 6 d f v K D q T J n j q t o q J j N 8 N A c 6 W 1 g Q l u G y i o j i 0 B k k y 7 A Y + a t T e u 4 t K 5 C L h q F z u H A O l n P F N F y o 6 9 L h N Q D C y H R d J / B m S z c Q m H 2 6 h q c F h X 8 C w E a 6 w z M A w p 4 i M J p D G o s X Q / T t e Y F 5 b X Z r K I L E s N u p M n C m Q + u L A L T M R i c 7 U i K D L H Z I r r 7 + 4 m C V o n R 1 M Q S h k 5 k i E s X x v e 0 k C 6 K T B Q G W z S V W r 1 l W 6 P t 4 P v D i + 0 i K M E J q 6 w 5 u P F / G 2 9 H 8 O H 1 w F E g s c k w K 6 o i j R c J w m J c e a t A j G 8 k X x i H 9 9 n f O t x V g b x S R D J G m o x 8 G 2 7 v J R b d G L e u j 4 7 l z I p t 9 V D X z 6 / i w F 2 S 0 7 o Q 5 a 5 J c r F D f H g x S v R q Z x b J j V M z m L h v X C S z F i p y 0 q Z 1 8 R U 8 j q v X l q E d G I G v V Y 6 / P u M X w i o 6 S 3 W A M y S 6 e 3 y Q G R u i 5 x / n l P F K f I M m Z D G f h 8 3 t I N / C K f y x 8 G o U N q c N e r v k 0 P N 3 8 R X c b v f G 7 x d y C 8 + g Z / 9 j O P v M f 8 e j T 3 4 K + W x c 9 M O / e f k U B g 8 + D B N R u p W r z 8 M 3 f B Q u F f F x m t u R G E 1 K R Q U a a x d R L x U i 4 R w m + p T k O y m x M r U k F E M 6 k h F K Q n R 9 p Y H T G r R 0 3 S U k Q i n y g V y w + u h a i V s n I 0 l R D s O I B 1 I I R t J Y W J i C z W L F s X s P i z S w b J 2 U U 9 m C U s 1 I t L G C 9 a s r c B 2 U x r u w r q T P 0 m H p Q g h 9 x 2 1 i A 3 E 1 K S 2 N w i w o I S O 4 F E X X k H S f 2 b / y 7 W d K e G v S 0 H G a W 8 c y e P d + v U U H x T 0 / 9 p u f 4 f o l 1 m h 8 e P v x T g S H 7 3 k N i s u n X 1 z V C q v E N K K N 9 n n z 4 p x L X 4 P L V B d a 5 j / + 4 X / C g Y c + g l o 8 t m u H 1 k J h U x s x e I 2 i m M o Q r 7 a R 8 5 q C P 1 j A i T E V A n N + d H e s F X W C r c k y 3 b S u X q t I 7 2 l r b x Z y z s H z + k y I 5 h V C 2 N l 6 8 X f 4 5 w N k o e S i 6 J B p q I x U v c G p F e U F u X Q O H q I x + U Q R z j 4 z X Z R S C N P C x S W x + Z e b n H a V j m u w J K v O V n s t p U S C x o P z 4 3 6 Q q G d W a C z O k V W l C Z 8 J Y 3 j 8 K K 6 e e Z F o q x m X T j 4 D t 9 V A Y 1 q A 2 2 7 D 8 8 9 / R 2 w K Y X N 7 4 L C a E A o G 4 H R Y o c 0 E Y a H j U o E E + v f 3 i l x F 9 h 1 z m T S N J S k b u h 9 s v T m Q w 7 5 w q p I g 5 l H G n / 3 3 P 8 e D D 9 4 v o t C s Q g q k M B v k 0 2 m M O m T z G Y w M D y O y R v S u o Y G W T K Y K B a x u J O A g l p C L 5 a A z q 5 H d q K K c b 2 D s 2 D C S G w X Y L R 7 y y 4 g F y G p 0 v 7 i N Q V O U a + R J S L h j F e d N K h U s Q N x S X H q 0 s 8 z b v q q Y f f S f 7 E t n M u 9 U + X n T a L c o F u t l J I A c a G A Y Z G U c 8 3 E Q Y K s G n 7 u w I N Y 2 e H B W b 6 z z w h F 6 z R W s B g q I k S b V N f K w W N T 0 d D d N f u m z O s H v y 6 f y g r p x Z v L Q o a 2 B g 4 X F d b r R v c J 6 s b A x 2 H I x M 0 i T I C z e P A U b U Y 5 9 d 4 3 d K t L k + 8 R N Y 9 i i V k s V y L I q U U K T z q Z p c h I 9 o d e Z t / e M d I N b Y z G Y B r / 8 F m w X a i R n n q k d U z 2 G k i Z i H U r o 1 T J M u C q o F u t E g R V E k x u i / V y Q z p 3 H / d z Z 0 z h 0 + B h i i w E h P K z 5 u a I h F U 0 i v B J D 9 z 4 P U T b e o 4 k E Q a u R 0 r Z o 0 r P p n Z t a h I M o 4 s z q L H j n i / v u v R u B Y F i 0 R O Z 9 t 4 7 f 9 y j y u U W s L y f E H l w X L 1 6 E T q 3 F J z / 5 o 4 i Q 8 H z 9 b / 8 H / v 4 n f w K 6 r h q C U 3 n U S g 2 i c D o k y f p 5 h j w I L Y f R t 6 8 P h U w O M + v z I t P i k U c f o q / e F A / O Z o m G 4 s i E y f c j p a j j z c x 1 a r F e y K U 8 O V K c i r / 3 c / / b n h u u v V v B 0 U n O M e T 8 O q Z f b R B j R n V 5 F k n S i u l I l i h B B d k E J z 7 K U S l U E F u P Q 9 M 3 i N m o C i s p o s B 1 P S p a K z T x F X K e O c W I p j e N L 1 e A R u i R S + U Q 9 y d F Y x B u U c 0 D W 8 y U E F 0 l C u Q 2 t 4 I f 5 C D P z 8 N H V O 6 v / u o L W F t d w 4 Y / g O + + + C q O H N q P L / 3 t X 9 I h M q K U S Z w 8 e Q Y H D x 3 C F 7 / 0 V Y y N j i L z z / 4 x 1 F Y H s t 4 R 8 v O a I P l D P p 4 R / s j i 1 C p 6 D w w S f W I h I m t N 1 7 u a l K j v D x o 0 r 0 S 5 B v / k R 6 l G 4 0 c / + y w V u D U l 6 G V F O h 8 F r H T O 3 L M 8 X 2 6 K 3 n p V X b + I k F V C A W T J A i d T S c h N R Z H 8 W q q X R H B G Y e P G L W a E 1 o K k w L z Y m A 4 I 9 l B s V P C V r 3 8 V N q s V E + P 7 8 M y z z 6 G X x j R J w p R O p z H a 1 4 t L F 6 / D R H 7 x u X P n h B g M j 4 6 Q I u v H 1 7 7 8 N 8 j l C z h 2 / y M I X g 0 S 3 f a I 8 2 D F y r v 7 u 3 r s w i r + 0 1 / 5 J f z c L / w s / v L z n 8 P 9 + + / B V 7 / 9 N F a W 1 3 D 6 7 D l Y L Q 5 c u H A J f / n X n 8 f o o T G c v n A W / l A Q H q 8 X 0 3 O z m L p 5 g x R m 9 r 0 p U L d D T u 8 R / T G G h s 0 i U 1 x U 0 K r I y U 1 f Q 4 M m 7 p X o Z g J d j z o N a 2 p B Z D G z s D k M b p r g S p j s R h H x Y e r G n W N V r e I v p i E W l 1 n k o W 3 M B k W v D Y 5 m + c N h u F 0 e 4 v g m k Y 3 O e X a f / s k f w 8 V L l / G R D 3 4 I q + u r N C m y G C J H m X s t N O y H E d 6 Y x / h P / h R U 4 / v J k t V B / r c I 2 8 v y e q T V e t Q s b t E F t l J t 0 H l x o G a n 5 X y r w W u V v B Y 9 f X M d x Z D U 3 z 0 W j i O 3 s o 4 u r x 7 J q l Y o O 0 3 e D 5 m t h L m F J Z S z D b E 5 3 9 e / 8 S 1 M H N w H n d K E N T p + l h S f 0 2 O F b 6 A H B V U A 8 o I R D z x 4 L 0 Z H h 6 B n B e a d R I 9 L 2 i D g w P 5 J F B I F H D h 8 A C + d u 4 J / 8 J O f w M M P P Y D B g T 6 R K v T q y Z P 4 s R / 7 F N G C C g z 0 X o f X T k q p g R h R Q d 6 0 Y Z X O l x v o / P i P / z h R 6 B p m 5 u b x w a e e Q C K V E m u X D x D F 5 E r f f c e c m L q 8 S B b Q g Y / 9 y O P o 6 f N i e X E D y Q T 5 c S R c n E L 1 t l M + z h Z n + s M n w T 4 H W 4 D t a A c b + C X + v Q 1 + 3 + u B j 9 / t u I N d F R F 1 k i y 6 l B A 7 R 5 a J t 4 Y p k A / S b a x i 2 F m n y S 8 O F + 2 9 V F J U 9 g 2 D t T l T C N a S y X g S G n L K e e 2 P E 2 E X S Q P 6 u p 3 I Z j l U a 4 F W q x d l D m a D n A R y a y o N U 0 t e 7 2 B H 3 d v n I c f a I a w T g 3 f n 4 x o j t l R v Z V W 0 Q L N O F C o P t d 5 8 a 6 y 5 Z d g B o l c c J J k K q e H Q l F G e v 4 E C s Q K X T 4 u F 9 T k c u 2 c c 1 8 6 R U J X L G H A O 4 d W L r 4 n W A H T X 8 M l P f Y T e u 4 q R 7 u N o o I I m W c H A b B h K g x K l X A G F X A 0 m s x 7 K r j y 8 t g H w t j J X X p 7 C 1 d U r + P j H P g a T y Y w N 8 n m L O c 7 3 U 8 P o s 2 B u d h Y H j j 8 I e S 5 O C q y K g T G 3 2 H Q 6 t T C F n v 0 H S K h q C J C V G 7 p 3 E F Y z M Y O y H 1 q Z G 7 V a W S Q H J I o r a B Q N N C e a U G p r Y k 5 q V U b U C u R / i + f q b 7 9 A f e 2 b 0 7 A T l / 3 k k 4 N 0 o k T R i B 4 U C 2 W c u R T C 4 w / 1 I 5 8 p S r v E 0 Y R k f 2 J q K o R j h z x Y W 0 9 j e N A u F h G b N O u V N O x l 0 u C 8 7 y p 3 x l E 0 p O 5 B y y t J 2 F w 7 m 2 a 4 d T m o e D M v r Y u o W w D x 8 C r q N P F L h T T G x s a w s k h a 6 k M f h U Y p R e a q s Q Z U z j f u 7 H P P Q q 7 6 b B e x 7 Y a b p 2 f h 6 N M j F a p g H 6 c y 8 R 3 Z R S Z m z s w J i 8 e 7 f b A P w / 7 a C K 9 V 0 e 9 c 5 c v a n z P k 1 9 M K e A 3 E 6 8 M b M J J g + o a 9 I m 3 s B 5 F p z g o r n U r A h x m M 7 j 8 m l j I S R Q U u b W z 6 q Z x Y z H 0 R 4 6 k s N q a e h 0 1 J y s P Y w L 1 3 3 w U D C c X G 9 R j G j 4 8 h m 5 H a c r H i K C G B 9 b k U x v Y N I 7 I Y E 4 W F H L x Z n F o W 2 Q n t N S M W g n y S m 9 / o R D P R s r Y M k 6 u J L q K R B p W 0 W L t E 9 D h l G 4 F m b Y r u R x 3 l v s M 4 0 U c c t Q W u / + O 1 Q W Y U w d U Q W a 1 e 5 K p S h 2 D e 2 V 2 n c I g F f A Z v y q a Q a 2 7 1 4 7 O p + 0 S Z P M e V G W 8 L 5 W N L 1 M b K a g r F E p n Z p R Q m h q V S i O v T M f I / S L j y V f T 6 T C L L W M Z b M J L 6 M x H 3 a d D v K 6 t J h C I 5 L K x m R P 5 X I l 0 m R U m a s t Y k 8 0 u O J X 2 e x a B C q V y H z i B p 8 U 7 o l V X U S x k s z 1 7 B x T M v C 4 d X p + E g B n D 8 6 G G R k e w Q l a + S v m m S 1 u 9 M d 7 p T 8 H o Y 5 5 v t 1 j G W 8 / V 4 g 7 d 9 J 0 Z g N F t E 4 V x 4 L S L K v q W W a x 0 D R Q j T s T a n X W z A n I 6 n i b q 6 S V h r W J p b h s e u g 5 k m a n o 9 D H M z h N F + C 9 x d N l g d R j T z w K s b O 8 f g e 8 W J n g r G 3 a T A o i s o k I V y 2 g x i F 4 w a + R K 9 5 g J G n A 2 M k V X n v h F O d Q Y O W R q 9 3 S a 4 T b 2 w G y 2 w 9 W o Q n S 5 g + J g P K o U W W q J j v I 5 U z l V Q y c i Q j C W w s R H A 0 P 5 e s l k K l C o l K H R y o t 8 J 6 O x y 0 U u D f S G t U Y M y X e Q C + V t Q 1 N B N / p B c 1 Y R G I a 1 n c e 8 9 t b w A X 5 8 L S h L 4 s Y 7 e 8 i w 0 8 5 c W 0 c N N W s m n q l c a M B E 1 5 2 p g r p F q g G h 1 I w d u m M k l 9 9 w Q h 1 u L c a c j r t T l e 1 R t l m h q S g L 6 t l s o N V f M k m X i 4 j M O I X P k q E G C w Q 5 9 U y Y X g Q O 2 T q y R m U 5 w T h 9 3 L V O Q w L E 2 K x a q Z I 7 V 9 B t P P i l o w B C f Q f y Z w d v n 7 w b e F Y 8 l m N / D v W o 4 + Z Y 1 3 0 F P H l o a S E 4 S 5 g F n 1 D J k Z c x b J / h 2 c M n / 9 n 2 c G P F A g p x t p 2 h / v H C F f S i F 6 J T E X Y / a 4 F 0 R u 7 k o T q N A N Q J s h F Z F y F Z M G L M B D o 8 F c q u 0 Y K 2 X O 5 E i K / B H v / / b + M V / 8 r / i G y 9 8 C w a D H h / 6 0 J N i G 1 e u C / J 2 + U S I + u D B A 8 i Q Z c i S J s + l 4 l h Z C 0 B W q u L Q I 0 8 i W t 9 9 C Y B h Y 4 q W C a G g 2 Z p A y u A S m M M + U n L 0 e 4 5 8 l 7 q 8 i p d e f I 2 + 1 y c E w u a w Y X p 2 D k a 9 H s P D g 2 I M p 2 f m 0 N 3 d B Z v R j r W E D s P e K k K r A Q w f G K b 7 3 E Q y G k W E 2 I R v q A d 6 h x q y h h K f + f e / h Z / 9 2 Z / G 8 9 9 5 S e z P 7 P V 6 S X E m i J W Q L 6 S x k h / c J x J u O R n 6 a 1 / 9 F l Q q G b 7 7 0 s v 4 d / / 2 N z A 3 v 4 g j R w 5 g d n o R r 5 x 6 F R 9 7 8 q P w k k A n 5 H b o a T y 1 I k 9 w H r 1 j P j G P 9 F Y N C a 3 E I q 6 f v E l + 8 y Q J U l 4 0 Z e k E r z + Z V d K 4 s R B x m D 1 V X a d r f B s t V C d 4 T z l e X 2 K B Y I E R g k O X x k m m / D v N P v G 8 N K 3 J x N O x v O 0 l 0 x z h p N P k l H 5 v P f g z 6 K E g I X X o G 2 I S c 3 v f w 9 3 V 1 l Y w d Z x 8 9 v M 4 O m h C h T Q p O 6 k m 0 n r K S h T y c l h 0 P G 3 S B C z L K r h 0 + a r 4 L g t Z D z p R o p K t k 9 g D v P D M 5 5 B P Z B C l y c E 9 t d k 6 5 n N l a G Q 1 o j B + j B w Z E l n n T A F r 8 S a i k S i S f t L c k z 7 R H 4 L R y D b h G L a K C l 0 O K 1 t d Z i k i J T e g W D a I 6 + Z d T Z 7 6 4 P 3 Q m X W i I 5 D b 7 s R G I C A a O P b 4 e h D w + z E 4 O I R i s U A 3 X Y a Z h V X Y 3 L 1 k s d z I l o q w d E + Q B t 5 p N d u Q F / 2 Y u / I S Y i s X U A h P I x O 8 A X 0 t D K c q R b 7 J O b z 6 6 k n c c + + 9 + B + f / Q v c f / + 9 c D l c M K m s 0 J N V s G s c M J u s e P W 1 V 3 D 1 + g 1 k w 3 n 0 e H x w e 1 0 w G H W Q 5 R I I h z K o Z M s I 0 M / I Q g C + C R f c P V 2 o a C I 0 V l K E l M f / 4 Y f v p Z 9 T 8 A e 4 d Z i W x s S I T D q L k 2 d e E 2 l l Z 8 6 e R S a b Q 4 W s F y f A c n b M / M I i D g x N I p y M I x K L i H K M 4 8 e P Q O G / g b r V J y w 9 7 + 3 F e y l z d k O J 7 k 9 R G S G L p y W B U c L e Y 4 Z / Y x U y f U k o W L E 2 1 a J 0 R p V L / J 2 u + l G q p 8 W j P T u 5 g v c 9 G + X j P Z T G P T W R 0 8 Y C x Z a P 6 S T / z G Z y 2 L d v F B f O v I K L J 5 + F x 6 K A z 2 W A j e g k C 9 m 1 6 a s Y H x 8 X 2 0 s O D Q 5 C r y N L V a F J t g f l 4 x 1 H i o k S s k 0 D D M o G T X I t z C 4 j c j A I I S s k 8 4 h u x K Q 1 F Q I X N P J D a Z W J S C O v X 3 T 2 V G g U Z C I d K p / O b 0 l p S h e l D e y 4 1 K S 9 n s V Q 0 R M m 0 r r K q h x j Q y P o G / R h Z G S I K K u V / B U 7 r E S v o v p J l J V O 1 N R u G N z 7 b i t M D C 1 R p 2 w y D J P V A a f L i y r 5 l n L S w r x / E 2 t j t 8 t N t F k L t 8 E N e x d p f R I U 9 m M M N q 3 I Y O E F 1 G H P K C a P 7 s P k I R J 4 n 5 O n J l Z v b M D e 3 w W L S S W U h b f H J j L L y 8 Q A F m 7 4 S R k S T W 2 V c y S S G V w h Y f r 0 p z 8 p 8 j B D o a j o A L u x v g a t R i v 6 6 q 2 u r G P f 4 K j Y k O G 1 0 2 d E + c o T T z 6 K s x c u 4 J G H H x Q F h U w X 9 W o t 5 s M K Z G r c W w 9 i O y a u y w r 6 1 2 F 0 a k X O Z J v O c Q O Y B o 2 l s j X 0 b W F i / s K 7 I f K D e / 5 t h 1 H p e m 8 u 7 D L u H y C r o C S n c t c 4 g h z R b B 0 2 P U 9 G y c y z j e Q 0 n 1 g 8 Q T f K I m g k l x u w p m R 6 y a 3 G 2 p k m V S 7 8 4 x V 8 o s 0 y d Z O o o P Q l H N H q 7 C v B v f R 4 k z c O u b M l Y Q e 8 l q D j b S T Z 9 B Y O M D T S d O O 2 7 T / F y b 4 s / A t z C 9 h 3 1 0 j r W Y j A w l 4 l + W 3 U C n V s L A V E N k U 2 m U W N z l t J V s m v 6 G o d c e c o Z J J 0 P V U 8 M G E W g q B 1 6 e H 1 O G 7 R Y E 4 V M j m N p C z I q p M F 7 y y S F I d U a c z U N L J E M W b P L 4 h C y k x D C x u x B k 5 0 S M d 2 3 x M r G U y L 9 K L e c R / 5 y y q R 4 9 m J S p 0 Y B N G + m e s r U N J 9 4 E y L M 2 f P Y X i / i w T V D p u Z K H G w i G K y J O 4 p r z t x a c b G D P l Y 3 l 4 U i C a O H B t A s r Q h 7 r F K s 3 W S 8 K n H Z k p w j W t R r K p J K d 5 m y x a C Z M V U R A W 7 3 r s W i v s n u E m T F k n b y 8 k p 5 5 u 6 2 X u v i X y V W 5 3 x r z R 8 9 O B J w o G Q T J C c Z / J X + E j + m y c 2 B 3 T K p J E i Z I n C y 1 F p 7 c m g g E L P g Y r 2 Z 5 L J J w H m E H l b i N k Z Z / D 7 7 C a H y B c U v S / o P 5 5 g P J l U p l Z c v g P c 8 U y m b 8 I o 1 s g 2 Z 5 P I t r k N R E s 3 A 1 k x t w X X M 0 4 k 1 V 7 k D F 5 k i Y o Y q w F U W k 7 6 X u B W X 0 x x W S k Y N Q 2 M m 2 O 4 9 P J z Y v O 5 0 S P D R K m 2 J o d y 8 I S z x Y 0 W g 9 h / m X s M c r m / w c I N O + W 4 c W Y a 2 V g W C x s r 2 H f i K P x Z l W A L 7 R T G 8 G q E 6 K w F Z 8 6 c R 0 / P Z p 9 1 z k D g M c 6 W V U h n K r C a y E d u C T H f u x o q K O Q L O H P q M o x 2 E 6 5 e v Y o T J 0 6 g 3 z e C 6 G I K 9 Z I c n l 6 i Z q Q M e U 3 Q 0 E o 3 M z m I N Q S j y J F v W s o U o S I O r 2 p t I r g d M n k D q S W y R A a i s e R P 7 g W m f 9 z w s h 0 A e c 8 I F D v K J 3 q r I s 2 o W 1 3 H Z F e N J j x d I A k N b + X L w i S 2 + 6 H x o z E Q + W / t k u s 2 O G + P + 7 E b n Z t R I H 4 P N 0 v h k C 1 n Q X M G O V O F 3 U D y J 3 I i 2 x F y 9 q f 4 S K V W B a 1 1 0 w H j L j 6 8 2 Z d 6 W 3 J s G w 0 u Q q T P a D a I q r 6 e F H V A t B 6 k x 4 v z W p G G 1 A k W J l U 9 J 3 L b 6 q 1 u Q G 2 w 8 A w Q R e Z M c J 8 s g c L y A h x q m s h u K + K J K C a O 7 B N B j + 3 g 7 x N N N l n r E N q C U C 3 X x F 5 i G r U G 9 o l R n H 7 1 e T h s V i R D S + j r 6 c b T T 3 8 L 5 U o N x X o F 5 8 5 f J C o X J h 8 p g t E R q Z F N G 3 / 8 x 3 + E w 5 O T O H / h H K 5 d v Y F a t U H n k 8 D s 7 D L O n L 5 E V F x H 9 F c F 7 s H 3 8 m u v w U T M Y m V 1 F U f v O Y R U O E s n K J V d K N 0 5 E Z H j 8 4 z 4 w 7 B 7 3 a g U C n A N m L d Q t 0 q + D o V a q g 5 W 6 Y g m u p S o k o 9 n d 7 q I C h J H 3 w W c p c 4 R w T b e Q w J F v l K p Q V q q D o e l I U 0 u A k 9 y X q N h a 8 F B B a Z t R J N F V y P O b + Q c r N B C T P g r z h 4 7 T O R L c W s x D p P z c a x 4 + L j 2 p L k d O H j C / g 0 f m k 3 k M H d 1 n S x a E N y s s l M w 8 q G i 2 E F i N 7 A i F h a K T n z 7 r i a v B z I u h A a W 4 n s I K g 0 A C x M L l q G y g m 5 F H p b c B k Z 8 K s g L W a T 9 E Z E y x e U p n P V t J 4 G y k h 8 W I f / F Y b e L c + o E L 8 h q t F v r h m b P z y O q c G J s 0 g t P n w 2 R 2 V V E 0 n F R h z Y 5 O Y 5 v f / s Z 8 o O c 5 O t o E I / G B O X m 7 P R q p Q x 1 S S X 2 L e b m L P x I Z B O 4 c u 0 K e n t 7 R X C B G 4 / O z s / R u N R g N J j E b h g J o u h e t w f B c A g a n Q p O j 0 u 0 Z 4 6 s h k V G v 5 P 8 u 9 U r E S h c O d T J 0 H B v v V / 7 3 3 8 N H / / w U + B 9 q D K h A r L B q r g 2 l U 5 O v i L R c F K 6 t W I d s q Z S 9 N 9 z d L m F Q H Z u Y M 1 g n 9 C o 2 r q j / 3 v G h 7 q 3 v w w 9 0 7 a t y v c W o l k Z X K Z t F i m a J f + G N G M r W M D g r k 5 K 7 r 3 S E s g 3 A l G D x E K V p v O w N + D P S O F + e W R V N G p R k k X i q c c R J q 7 2 3 Q 2 d G R m c G s N C / n r g q / r u 3 J 0 3 / 2 d q u l 8 f J q p m F M m + 1 Y 0 q 1 H 0 7 Q 5 i z F x Y g M z d F q g 0 3 1 d + O C i 9 p k E C I n E X 6 8 o X L y + S b D I q 8 v s 5 1 b O 6 f H / X H R C o S t w 7 T a X V E u Q q I x l I Y I r + K l Q g n J Q 8 c 2 N z 1 s R P 8 P e z D d Q 9 3 E d X W I B y L Y m P V j 2 6 n U 7 T J X r i + i E Q 0 K f b g 4 r q + W e 5 J e H z o l q C z c H K l b d 8 J O 0 q 8 l 7 T d i H A g T w o z C + u Q h t i D O G w H 2 h s D L F 1 b E Q n P 3 L + c W z G z z 8 S h d l 7 U Z b H q x J u Y N u 9 Q E E 2 K 1 / a + H C X n O G 2 D z W U i b b Q 5 D e s J O o 7 X U 9 / M q P C E u r Q E W Z Y m G f n m T A t 5 b 1 + O x q U s v M q v w s X z I V G y E V q L 4 + K 5 D W z M + s U G 4 B y E Y E G u k y D y 5 7 B l n L m w R O / Z Q z s Q e K l g N a k Q f c r f y E 4 a W u 4 + N F R G L p l D Q 0 O 0 i K 5 V 1 a N C g z R z h f e 5 v e W r Q I S V e e v T G l k E z u j u B B / H 1 c d 8 O K d C z V 1 a F M I k l g 0 6 E p I Z 3 H 6 L t 1 L l q J 7 Z Y U b 5 D / 8 9 y v / i H w l h 5 M X t 1 R t r K O W L o l X y b l B r 1 K T 0 h k Q E r 1 G q o l 9 d w / 1 u u Y j 4 G c 0 G 0 V R l Z m M W S q U S 1 1 6 5 D q f P L r r P c s 0 Y Z 6 H w d k J c T Z D 2 l + E a M h G 1 q 8 A z 4 i M K W S O 2 s H v A g X 2 j 9 q B y M I X 7 R / B C s p W E i B 8 W V Q + 9 s n N O v W c s 1 D 3 W E o p k s t t d W F 8 P 2 b I c R U 5 a p R v N v Q J u n p 7 B v t F x s k 7 y O 8 6 I 4 G a U Y k G P u 8 f a Z K L / B m 9 P y R a g D X I n 8 O q S J B j H e y p c 2 o N k S S Y S S Y / 3 V s Q 9 K 5 R l u O Q n X 2 A P h T D m q o q t V t q f y y l E H H R 5 M 2 C B m t Q G y V m X L A 4 3 2 + c S + 1 I s D 5 3 D B H Y 9 P B 2 B t 2 g k j n Q q h T M X z u C p j 3 6 S / B b O S c y h W C x h c X E Z y M h w 3 w f v E Z Y u X Z D D o n / 9 8 S 8 k y z B 7 j b j 4 3 G U c e m i / m J Z V 8 u 1 U M g O u n 5 w W y c h 7 Y f b c A l w j d n z r q 8 / h 4 S f u g 5 Y c 5 U g 4 i k Q i D r v B g a 4 + r / B P / 9 M f / j F c L i f + 4 U / 9 Z E s u Z L h x b Q a 9 + 0 w i G j d 9 P Q S P S y M C R p 5 D O r K y f A j 9 j z Q E b / l p V L q h k m + l 5 d d e u S H O d x c 5 u o X 3 h A / F 6 S 9 2 s g Q m Y x N Z L p v u c C E 4 u s e d W 9 l X 4 h Q V p h 1 c c 8 Q T O r 2 6 g V Q w K 9 Z P u I h M w Z v D M V U h D l 2 J 0 H u r 9 C C B E A u 6 r U H c m A m K C F M l W 4 P B p R V R P r l e j i 9 / 9 W k 8 T F p Q L p c y O T j p 8 p J f Q z + V o p / C R k q J U E a O j Y w S i Y J C 7 H G b I 8 G 6 E V a L n f q k B j C 7 I 0 7 H 8 + c s x 5 V Q 0 s 0 O 5 X b 3 k e 4 E C j o / d S I I C 0 1 o 9 g G 4 W I 4 p j J I E p b J c h c m t Q J 4 E v E 3 Z O B h R b 5 B m N h n h D 6 6 L t Z / 1 d T / R Q D u y G 3 l 0 j 3 u Q j + X A L Y 1 f L 6 T P 4 J q i d C I D h a Y J b 4 8 H N 8 i C e P r J x 6 T z Y L C C u / z C N e F 3 M r b 7 r l w g y p n i y W Q a L o 8 T l U Y F C 8 t L W F x e w A j 5 a f x Z 3 B f P 7 X X i v g e O 4 J l v f 5 d 8 N B s p h a S I P M 7 P r O N z f / U F p L I R a I x 6 j B 0 Y I U F b x p U L M 7 h 2 c R a X z t 3 A A / c 8 v C X Q 0 A Z / N l v U t d k N U b G w G 9 7 1 F s q o b u A u R x k K k z T w 7 W b x o Y U I T e w a 3 S C n y D j Y j n y k L L r u D B y W 0 k h 4 J 3 Z e N 0 q V t l o J Z o r c A U p P n 8 l r L X K e y x 3 3 + A p Z F p 7 w B + w x 3 E g 4 R W C i D X 5 f O 3 T O 4 H M 7 T d a l e m d G 9 A e C A 2 R B r X 6 i a u N Z k V p j U X Q U Q 9 K p V v z k T x E F 5 B 0 E 7 R 1 r a u l U B l O n b y C Y C e K J J x 9 D P l p E Q 1 X H / P I i H F o 7 j t y / s 4 N u a D k i U q d E n V i u J B Z j e / f 7 M H 9 + A Z 5 e D 8 x d H G q W E e V b R d 9 E j x g 7 p U J B A t w g R V Y n v y g j m m B W i z V k 4 h k Y b H r R M X b l J h 0 / O U C + G F f X k p A S J V 2 Z W U V V X o H e W R c F h v / 5 P 3 4 e T 3 3 s w 8 j m i i K g 4 v Z 4 k Y j H c O X K V f r c h M g 8 8 X R 1 4 7 F H H 8 T G o h / n r l 4 Q P R s f f f Q R 7 J + Q e i P u h d B i B N 7 h r c G I N t 7 1 F u o h 7 j F B W o w t i 4 j Y 0 e D E Q 3 n 0 j n t J a 5 p E r d N u 8 C 8 G o B 3 s g 5 E 0 9 j m y J C x M u + 2 M z u K Q q 9 H g m 5 p k 2 R q Y j 6 l g I 1 r T V p z c i Y f b j p 3 d M L e o x S b 8 a a X Y h E G j k n r 2 v b S g 2 S J w b w f c x g a 0 2 S p 0 L r I o 8 m 3 e O F 0 T 9 x d s F B u o k i C o l V V R X s 6 Z B l q t B n 2 j v f A 6 P C g l i u g 6 + R + w r j q M i p z G n + h n P l 5 A M V 0 U f k m D h I F p t M 1 j E R a F M 7 l N 9 H 2 / + 0 e / j 1 / + l V / B X f f f h f n V R Y z u G 8 M / / 9 V / h R / 7 9 I / i x / / e 3 0 d f P + c N y v H / / 2 9 / i s c e f x z / / r f / T 0 w e 3 A + d R Y 9 P f v p T e O L R D + B H f v x T + P v / h P y v c k P s S M J p R K j L 0 D / e i z x C u H j 2 p r i O x 5 + 8 B 3 a 3 C c 5 u v b C m z Q L Q T R Z x c v 8 E z A o z V G S R e W v Q h x 5 4 A D I L C W v B j o 9 + 8 k k S W h J q t t r t M P E u M N o N I r O d W y S 0 w f m a 6 W j 6 T b n f b z t 4 A d J n r p E F q I j + d m y d R Q 4 j C U T P m A 9 J C 0 d f 9 s a N 1 6 Y x e K i P / A U F X l j W i t L 0 2 6 E U u o o v f / n L + M a z r 5 J z e g N X l k u 4 Q l r y 6 e d e w 7 M v v I Z L 1 0 k 7 r r + I 7 N w 3 k Z 7 5 O n y a M N K z 3 0 Z m 8 Q W c P H 0 e X / j S 1 / C l r z w N i 1 b K S H 4 n Q 6 Z i 5 S S H S S R + q k i U t l r 3 y C r 5 H M N e F H / 0 9 8 T E d V v c s P k s Y i d G j r T x O h Q v S P O a F K O T s l U r F Z j N V l h M J k z P T N P b Z S L R V U n f t 7 q 6 i o s X L u A 3 f v P f t o 4 G r l + / j l M v n 0 Q x k 8 e h Q 4 f w f / 7 + 7 + D n f + H n I a / X 4 e i x Y / L e c U E N f W N e c I I 1 W y v e n d B k 1 o q G o V y + Y V Q 6 U a q n E F 4 N S R 9 K B / U d c q H b 1 o V P f / T H 6 P y a q D X k 6 D q u x f y N W W Q S W X B v v t c D B 0 n Y 8 l 5 9 6 b p Y z O Y A j Y W U x r t O o H S q h g i R j z v I h y F N y o u 3 N Y 7 O O V u + D m H I X k c s u / X S i q R F / S m 5 6 H e 3 / 0 H J 6 Y 3 d Y d 8 6 v l E 6 v R 6 Z Z A z r S 9 N I b V x D I R t H 7 8 A Y + o Y m s D R 7 D U 6 H A / c 9 + B g O H j y E l d k r N B G r i P o X E d x Y F O s o x + 5 + G I r 6 z v y v t x o L M S X k 5 o 6 Y 9 i 6 Q a 8 m 7 0 i h Q W a m g G q m h T u P M c y w y H 4 f B Z 8 D y 6 j q + / L W / g 6 H H Q t T N j b W 1 D V G G f m V j G e d e v I y N 1 W D r k z b B g s W t o v / 5 L / 4 S + W s a v P z K K / A H g k K Q / u S / / h m + 8 u U v 4 e m n v 4 m H H 3 w Q b p s L 6 2 R 9 D h 8 6 j O W N F W j s X e L 3 o Y F + e v 0 h U Y 7 B u x x y V J K 3 T u U d O 1 i 6 b d o e e l 5 a D K 8 V 2 K 6 q U S B h Y p j J W n H H W A Z n N Q w f G k T P u A / h 5 R g a 1 W 7 x v G t M B z X 5 0 U u X N k Q 6 1 V 7 g t n G z l 2 Z Q K u c w / t A g C X w R W r 0 O / r n g u 8 + H G n J U 6 U H O D M 9 y u k m z 5 3 n N Y Z j + l F K H W G s y 5 q N K 0 a i l E 6 v T f v R w M 0 K S I 3 7 7 d x e 0 4 u e d Q i h b / l p 6 P 9 H 8 W + C n + b V O O t d e A + X n O I L U e f z b C f a h T P o g d A q 7 C A 3 z u N W a e a j E D u O 7 o 7 L e g L q X B w 0 4 c + 4 i M p k 0 l p a X y W o c R i q S w O R d P Q g E g y K A k Y i n E Y s 0 M O b s g + 0 A U b i i E s W A H 0 2 F B g n S e v v s R Y T W I p A 1 e T t T + n 5 Z A 3 q T X i Q B c x i 9 S l Q u p n K i n 5 Q i M x E V N 6 D Z 5 S b N X u C + 8 o M 0 7 g r 4 5 0 P o G e 0 S v t f 8 x i U k Y y R o N M m P 3 j 1 G 3 y E F c K I z B f T v 7 y N h 2 s y C Y S Q j a Z H N v 5 Z J w q z j D R V 4 p 0 U T i a I Z 8 Y 0 k 3 P 1 O o Q z a 4 G h w 1 3 H O G t k 8 J 0 4 9 4 h q t F P l 8 7 y q B 4 g E + 1 l O B o c z t k F P C 6 R 0 9 O i Q S Q R m F Z A E a t V 5 k h q / V N L A Z q s L f Y f D E W Z v 3 o 3 + s R w z F 6 W W N a O L y w 4 b j 3 S U Q I 3 v D i F y K Q t W t w m J g h W P c s D o t c D i s m J 1 d x L 7 x f i x f 2 0 D P M d 7 O R Y F L 3 1 3 G + L 5 R Y b 1 4 Y + 7 t k b p 8 q i A o I S c Z d 7 a h Z m Q K T c Q W V u H Y L 4 d F w Q u 9 u 9 8 j b l n d s 9 8 j 1 o Y 4 k s u R P + 4 f U a w n E E k E c f r l K d z / 2 A H R o 0 + X J o p q C Y l s c G 4 a 2 g l + b 6 4 W h l H t Q S I v N Q h V J A K Q a Y m K W m q o l Z o o + O X o n + w V C 9 1 d x z i U v i k y T F s 5 W p p e a s L b T 9 S z 9 f y 7 A o + O c P f Y p s j C 5 h Q Z 3 t G u L U w M D T m v K b q k L F E W k y K G r 3 7 x L 8 U 2 M l w V m 4 8 X h T A x e P H x i O / 2 G c T v V U x H d 4 a D a y j S F C G r f x v Y + 5 w i k f X E s S P o 9 f j A + 9 N q T T L s O + o m P l z A 4 D 1 2 x K d q k B X N s P c Y R T 4 k b / Q t N m m I x e l B 1 K p l p r l D F G + X G l 0 i r t 4 B 7 u a U L i t F v V h m g a f m N k F s b P p B n O X R 3 v 2 e l S V 3 n G W w 5 Q X 5 R B o t U V s o k Z i r o G a T U o a K o n Z p K z j l q B R R i q T n 3 D L 5 w m t L q N q 6 o X M p y A + j z z E p Y B u X 0 e i U h f C p Z V u 1 E W d M c F U v d 5 f l q u x 3 T Z R v y F 6 D V U l c n u 6 J q 8 9 + S + u d X J L W e r h a l i N w / D P I a z 1 l A / b t P 4 q + L j X k B i M M p v b a j Q x l 0 k J v 9 0 5 + b x c e I a X E 4 M w I D k A w 5 O C U q N v r V i 5 T i c 0 l I Y s B t l E p O q i S a 6 E l e s Q b N i d W i 9 B b T C J z o a b M 4 p t f f w 6 + U R N u X J u H X m f A 5 S t T s N s s o l x C o 9 G I H u E G D V m 0 j m Q Q v q f c s N P n 0 a B c r p E f t Q 5 n x 3 o P 7 3 1 b b q b E Q j T X l 3 G m O 4 O F Q v S E q N a R r K 1 h d X k D m V Q O b q 8 N b l c 3 T D o H 0 T g z n e f O U h E G C w q n J y n M d l T q J b K + C h o U p n + b 0 J L f 5 e 3 z I h s q Q K Y n E 7 3 N c C a W i m I N 7 R 0 l U O x 3 7 M Y / u 8 1 1 q K N L s H k t 0 s J r C 9 w I h D M e l s 5 8 X l T c d p F W b N I B V n W J u H I N p b o G Q b J M f v J L Y 6 k y O a p J L C w u I F D r 3 7 M s / r 0 O b h H N K w m V l S o a d t 6 N 4 s 4 U C 0 9 a g 0 s v F k d r o R o U N m k 5 g o U g F 8 2 L 6 J 7 Z b k Q B Y e E X 9 Q 6 4 4 X Z 6 0 d 3 t E 7 m A J p s S z z 7 z X R R L Z X j d b l F F K 9 7 f c T 9 5 Y q N e A + 8 S O n 9 R a t 9 W y Z R R V I T p f p p p D p P f 1 d o 4 g f 0 / t V 6 N U o O D D l z 3 p s K Z l 8 7 T P c 9 j 7 s Y q 7 n p g E v Z m P 5 q W r B D 4 7 b S z D U 5 A Z i U t E p j 1 e s j L J a K j N r I 5 5 A + 1 3 s L f y 1 S R 1 + 0 a 5 G f J 8 2 Y 0 1 Z J i a k N W 1 o l y n H e U Q H U K E z d I 5 I X Q w 3 o / l L m 4 W P h j r c B j z j y X 2 2 e J Z F R C Y u k 8 x g / f C 1 k 1 g 9 k r r w D l O H T y M u Y u f x c u h x k 3 z 3 8 H y z O X Y L M 5 S J B I M z d K q D A 1 + C E D K y y 2 5 u z j W + p V l M 2 8 b q I k o d q Z e V F s J s g i 7 M y I 5 4 J B p Z 3 L 9 2 s i Q 6 T q r 0 F j V 0 M h d s N j P 1 e L h q I E v V l D v + t E 7 4 c m O V 1 1 X q + i 3 y b H J L + G J 7 j I 9 u f q 5 S y d G B l I L s 2 v N E j C 6 C c L l 2 g V Q N R N V T E j E U u I w A W n e m V q A T Q 0 O c T X s p A b S 6 Q s Q 0 h k g z C 6 l Z g 5 v Y H J I 6 M w 6 c 0 w K K 3 0 X X y f W 5 L R A m 8 4 E A 9 y r l 9 E + H H t j f C 4 5 K W Q S C E B H R x G s n o q r 0 i O r T Q K q D d L 4 E Y t j O R 6 G Q Y H d + G S K C x D V T O K N b d 3 X F C C N 3 8 2 a e t i 2 5 r d 9 q Q 9 t 6 b e s c M 8 F 6 1 l y g r 0 G D J E C d R 0 m e S o y h W k V e h m V U j T K D R i 5 7 x y h j w s g 5 0 o H 2 9 U v T k Y P y w 4 R n 4 j Z z 9 w V 1 d v t Q w d U Z t 2 G + c 7 R T 1 J z r 9 N G v / y X B l K l 1 p Q x 3 a Q k J u a V J p 5 E h i m 5 5 z a p B L r O s V C C c 8 / f Q o f + 8 i P i M x 1 Y T F o 5 n E i M L + X f a 3 T Z y + g p 9 u L / o E e m s g 6 U d b e x v o N P 7 o m n M j W W n 4 U I X Q 9 D + M g z Y l X r q F K c 5 3 3 l b v / n v v g 9 J r B m 9 P p 7 S o Y V U 5 h z d r Y X i W c y T e Q r S r g s 0 p i U K 5 U E V 2 J I W P p l b Z O I l u V q 4 a 3 r E 3 l A + T D e U g J K R r i s 2 M L O X i 6 e 4 n G 6 l 6 H O L 8 N c J u k P a A 4 i / p i f u t m b 2 y x t g s T I 1 E g G l J v Y j V r Q j C r E Q m e k X Q d / m Q d w b w B A f K p N h J N R G s W h O n 5 H 0 Z h Y r R T i X j Z Q e d V Y j l M E 6 b 0 x s a i W W l N v P k y + R I k F C S Q n R F 3 k Q N H h 7 A w M d o T s d 6 o 4 v 7 H j + L c + Q s o F i V N L 1 K 5 6 L 2 5 b A 5 X p 2 5 C 4 z u M q W s 3 h N V k Y V q 4 s i y O Y 3 D K E j e 1 a R V 9 i e + w 9 q u x M h f E 5 L 6 j e P J D H y L a p 0 B d k y a r a I P X 2 y s C E p 3 C x O D W 2 Y z P f u 4 L + O 3 / 8 L v 4 4 t 9 + D v n Y I l 4 9 e R Z T N 6 b x 9 D e / h W s L 1 5 F a P i W 2 k v 3 L v / x b Z K L A 7 N U w r p 5 e g 1 M 3 j H 5 9 G W s X k s J C h a 4 V y E e 0 4 u d / 6 Z 8 i l e P 2 Q u 8 w 8 A m 1 t 6 d h / + j F B S 1 W 4 k o 0 6 I b w T u a 3 A 1 O Z 9 7 E 7 e P f 1 T m S I 9 v Q S R Y q R g i p t 1 M Q E v S P Q c Z W F C l S D G r J u R P W 2 L u s Q 2 O N Q w K T g X L d N 6 6 f X E 3 X i v a 8 a p P O 5 T w C B 2 x s n M n 4 k K s v I F H J w q B b w k Y 8 + C R 0 d y x g 5 M o i V a + v i d / 7 i o i U M b U 6 i L K m 1 E k q 1 I q K B H P p 7 e 0 X I P B q J i D 2 0 G M V a C t 4 h F 3 3 n 1 m h u 7 3 g 3 a t U 6 H n v 0 E f y j n / 5 p E b W M x x P i / b w X M L f E Z j + R 9 w 9 7 4 b m X c f T I Y V y 5 M k W u g x s e V x e S K W J B u j 6 y v A q s n 8 2 S E u h D c D m E z / z q b y L n f 5 c s 7 P L 6 0 4 m + D K Z D J t E d 9 X 3 c O b j k g + u f O s E 1 Y M V c Q e w W 0 k a m I I N m v Q T N v t s H K W q h K p R u o j s S Y + P N T S Q t S G B r V G r E o S d h Y p + j 3 M g J H 4 S 5 W D S z g m e + d h K f / P i n U E Q M a o U O V r 0 X l 0 5 d B m x 5 h H J 9 c K p X M T F 0 5 F Y x Y 5 3 o S W Q l K n a R Z G v A / h O 3 7 1 I V T V i 4 t g Z t f x 2 a h g N 9 J F A s x t w 3 X m H M w W a 3 Q q s 0 k 1 h z B 2 E 9 E q E E E m S Z 3 A M u s T s + t 2 j m F L V i q Q 6 t h v c 0 p u t o R S A 4 B M + / z 1 1 c E I W n 0 x F g w J F C L O t E d H 4 Z L p M S P e d + F 3 M H f w n u 0 V 4 0 8 y l E / X H s O z Y q 3 v + u C J t z 4 x B / W r t r 8 u r 7 2 B 0 8 P w 5 3 V 8 S e x G 2 I 9 l i o 4 v p L s + i b 2 F o d q y Y Z y e n V k P v L U F i J O t F k V q l 5 0 b R l T e g H t 1 N u a u V Q F + o i I M H f U f V X o T B L A Q k 5 a W 0 1 c T g W M h l R r Q b 9 Y x + K 6 4 p y J S O 6 e p R 4 6 a X X k I h n c H N q F p F 4 C I F o A K 6 + S Q x 4 C 5 i b W Y H d 6 o b R Y B A W I 9 f c E K X n U u 8 N D m 3 k h P X z r 0 T g M L m J J k 5 j 3 9 g o D H Q 8 R y H 5 f L 7 9 9 Z f Q 1 W e H 2 8 z 9 z s l 3 J m v D i o P D 7 z q D T h Q c 8 l 6 4 w Q w J e U E l W i f s B k e X X W y 3 O j J o R n Q 5 A z f 5 Y z 3 9 N r F R R K b 7 X j R s H n J P S N k r l c j E y b q 2 E m X f c g s l F A F 9 4 1 v 6 p T 8 k 4 K Y z P n M d v b a a S K + q N I p Q y b j n w 6 Z V D 4 Q X 4 X H 0 Q 0 E T Y T e s r o V x b e o K m z F y V x R E h 7 g t t g K P P P w Q L l 6 6 J E i c y + 2 B x + O E 2 W S G E x b I X C p R X + Y x 1 R H N y Y n K c V o R t 0 L m Z U 8 Z T B r y L e g U m u Q 0 5 f N 5 l O U J + p m j r 2 i I n D t n j w n h j A 2 a 2 g r O v H Q T H / v o R 2 E 2 b w Y O g j c j a K o b s H q N R O u C M L m 1 S C 7 S N V r k 8 P m 6 b 4 X g e Y 2 L S z C W / D f g 6 X b A b q N z V G 1 t N c C 7 y m t G J t B t 3 i z Y b H e A 3 Q 2 8 G H 3 x 0 l X c c 8 9 d + M M / + m N 8 9 P E P o W u w G 4 F E D V 1 W G S K B G K q Z M k a P S m 0 U 3 v X l G z / s 6 L X W c M R X F X m L 3 B X X q u f I k / Q a W 4 f O 9 R c O R c u b W t L 4 b F 0 k q 9 J G L V Z H P V W H o a C F 2 W 6 G 2 W k T u Z G 8 H 9 N Q 3 w A U a j U J i F J s z n B i / z G E w y G R m e 1 s 2 p H X K O E 0 8 8 Z 2 J B z G h q g B 4 z 2 T e V N I L j q U z o f P i y w Y + T g V Z E R z F 3 5 w q h 3 n 8 B k 1 V a Q z V V T z d d G y W T S o S a u R U / h F k 5 S 6 M Y W a r I h a m Q T B L C d l U a L r U Q r B Y 2 v G 4 N 4 W v E m d V m X C i y + c h L v L g k q 5 B r 1 O C t P P n J 2 H d W J c C F O 7 q o e j h j X 6 L P V O Z 1 C A 3 x e L J / H 1 r z 8 N K 4 1 F J p 9 G K p X G q V e e R z y R R i g c g E F m h G f A i X w 1 + u 5 L j n 0 f E l h O 7 u 8 v i + 5 N r w f 2 P 7 I N P 0 K X y q K 3 A q M a r p L E 0 W S 2 S J q 5 p O D o F 1 G 0 V Q v U g 5 L G 3 4 7 y b F n 4 W N G s n H w J i S q l y M L I 1 l P Q D l s Q T M v J 3 9 h l x Z y j R X T C 5 W Y G l T q X u u t R r E v R t s D l I n o O W V F t d K N Q n M I 3 v v g S 7 A 4 r 7 r / r P p i 4 1 M N O 9 I + s L K 8 F 8 Y 4 X o a s F e A / r k Y p l c e m 1 B V H s a L F u 3 V 0 l n 8 u h X K m I Y M P a x i r G + / c j S z 5 i O Z m A n X y n 3 l a N f 7 4 W E V a c 6 5 9 M 2 y x Z J 1 i o e J e P x a k l D B 4 a F I W S 3 O I t k a u Q A l O K B j O W M W k 8 3 l Y L x Y 1 T O B W P G 4 5 0 Q k X P 8 2 t 8 H 3 i 6 a F V S L / M 2 m N o o i d N 0 9 F f Z E 0 y / O 0 P v 7 w V w b w r u X b F H 7 e Q O i L h b z Q B V n Q a D 6 / E K D a i 7 O E J H D j m N M z 9 4 E Z c n O r / W 9 o m 2 g 1 u r K Y x y 6 E m I u b K Z + 1 q I U L y O P j P Q g N u 3 a Q 0 7 U Z O V R S i c c + / 4 X J i C 8 u + c f e D t 8 U J R 1 y E 4 t 4 p q S o H J 4 x O Y 2 D + K k D + I y 1 e v 0 e t O Z I s J T F 1 e g r y u F A 1 G a 1 U 5 e r t G c e 7 C R d E a 2 u 6 w 4 9 v P P o 9 M N o s b N 2 c x M j q C r 3 z 1 G z h 2 5 A i S I a K W 5 G O t b 0 z D 5 N R B V q n i x V d f Q u + o / V a v P a P K I 6 z n 7 c C + W G Q j B m + v W w R H e G a m S i o o q g V E 1 q M w d U t K 6 G 0 V q F K O t U N T 5 G C F w h k 4 r B q E Q 2 l o l T L S v D K i B 3 I E A 2 n M z E W h I 2 d Y o 1 V j d T l G G k I J B 9 3 0 p e U k 3 E 4 9 A o G U 6 C 6 6 s Z E U n 7 H h T 8 H t 0 C N E z z d r N S h 5 m 5 o 9 w M L K 1 I R T k X g n / s 6 U J D V N N K O m v m f z F O 4 z z i X e L L C P j p Q E z e G 6 K 2 6 i y e A S e N 6 g g C t 6 N 9 I K u h G 7 T 7 g 7 x a i r i m M 9 1 R 0 N O j v R F L u Y b P 2 e 5 R v c C 1 w j S s 6 V D p r Y F p o 8 e 5 x K k w s 2 D b t c L 3 9 l g y i V V r K O f A 4 q V R 6 l E m f 4 a x G V E y W M 0 v 1 s W b x O s D C 1 0 d 7 0 m Q M G / G D h K m a L c H b b o X G 6 0 K i o E F 9 J Y v L I O O w e I 4 q Z h m g U 8 6 1 v P U f 3 O Y r H n r g X T 3 7 g k / j J T / w E / v x z n 4 X V Z s O f / d m f 4 + T J k 9 B o d P i L v / g L s e X q J z 7 + c S w t r i C S j i I c X M d v / d Z v Y X R k B H / 7 5 S / B T 6 8 / / I F j d D a k I O h c O M e P B f 1 2 4 I p c r g r O k G X M p Q q I V k 3 w W Y g m V 2 v I p n I w e C S B f F s p X y V f J H 6 r x M p 6 G k a D C h u h P L p d e i E U / D d z 6 5 f O b J B g S a H N 8 Y k u z M 2 G c H D S A 5 O O J i 7 x 6 X i q h C s z c d x 9 0 A m D X o 1 0 T l p I 5 D L s a K I I u 1 U L r X l r h n A n Y t e / h s k T j 2 N 1 + j x s N j N i i R R 6 e v q R S c f R 1 T + O e j Z I 1 I A n m A y J i F 8 4 6 p y A 5 h o 8 g f l z X x V Z x j a X D 3 2 D o 0 Q p 1 s S O E N x o k c + 3 E w t R u s 7 v c Q / c x 0 d L t / w j B i + y 1 n N 1 N L I N u l 6 y 2 l a l E I Z 6 v C 4 E i 6 W g R N b B 3 M e 9 G 0 i B 1 Y m a i T 2 N 9 k Y 9 S 7 6 L i a x A k 5 X d Z u o R N / 9 U O j e / P N c I i r B 0 2 a 9 G 1 m i F y 5 J F p R m H I d 9 D i o O O Z a G 9 A y x c X o H F b Y T L 1 5 E S Q 6 e e K T W h V 9 V F Q O T U 6 b N C i i 0 W H V k I z i Z X Q E f z Y 2 k m j E w y A 6 P R j C x Z p / 6 h P v g 3 / B i j e 3 F t d g r 9 f U N I k U C N T f T i x r V F s X t H l 8 9 F 7 9 v A v u P c 1 U g v S j r u B D d O z m D / A + M i g B F d S 8 J K n 8 O N b G r l q q j H a l O + t 0 y g + F Z s / y I 1 W S K 2 U A 1 6 l V 8 r F 8 q Y X Y z j 6 O F u k O C L S c n d G P h 1 f j c 3 U O Q d X 2 p k t t l a 8 X v 4 G B n x 2 Q Z p O k 7 / 5 6 1 b G N x f Q t a s E 5 1 R 0 v v 2 v k R T b R W r M + f p c y W t X O N F S a M O 7 u 5 B 6 M w u k b Z 0 6 t k v 4 M j x e 0 h 4 y k h E Q + S Q R 9 F z z 0 9 j / c x n c d f j P 0 6 T M I B S I Y V 7 T h x G j c w V r 5 t 1 o l z P 4 9 X F 3 b v k 3 C l c r T 2 Z G I 1 y E 9 X 1 q q i 8 Z Q q W V q 7 S C M l E o Z s 0 0 p s I L o b Q N b y 5 D 1 S h E Y F e v n u D E Q G 2 0 C 1 Z 4 J I O D l M z K k t V N A Z z 0 M i s Y l N u s 9 a B g k Y B v Z H O R b 4 u 1 q C 4 F s q k 6 B X 9 G 0 r x L B T e J l H u n b t H t s F 7 2 3 K d 0 W 7 g S o / W L R F p S X x v p 5 c u o X / Q J 8 r m a 6 Q w Z V U 1 p q f W 8 P g H H h G h 9 s s v X M O B h y d R K O T x / H d f x W O P 3 o e G v i D m E J e 6 t 1 E p N l B O V T k P l 5 6 X w e P s F T u m 7 A Y O j s w T 3 R w 8 1 i 2 K E 3 m h u J A t i b L 9 5 Y I G I 7 Y a C q k i 5 I 4 c f R h 9 z w 9 7 U I L D y 0 z Z 2 G + r d j h l n X / z M f Q n 3 x b x d + d x D D 6 W p g A e G S 6 L G 8 Q a u h N z 8 Q z W 4 r e Z x H e A + / r L U D E f K x F 1 J B o E X 0 U o E w 5 F r 6 f J 7 y F V 4 C W 6 x Q m c H C o u N u J o 5 v U o Z I h O + e 4 s E b i W q E N p 3 8 W y 0 O W U 5 u i 7 R 4 t I J K M 0 C v 3 o c m z S 6 F q z h E I z S u f A + Z J E s U 0 N m B V 9 f H J k Q Y k W m 1 q S Q Y j n 5 C D i g d T S G t y j P c L H 3 a o C N s G d l 9 o N c X i 7 0 L / 7 x l d E i D y V y O O j H 3 m C j p A j F o / j P q c C W f c k z r 9 4 A Z Y e C 5 Q 1 J c 5 N X 8 G j H 5 y E y W x C v q I j 6 r 7 Z f o B d I G k l g b + Z f K E l + n 8 F G D q 0 c 3 O 5 h U v L 6 D p k Q s K f R j F X h q u b u 8 k a h U 8 1 l T B h w h N E 6 E Y G 7 v 1 a U u q s V H 7 I 0 Q 5 Y b B e S z r 8 V p H n 2 / X + P w a J p 7 D i O w c 9 x p j J / V l u Y a o 0 y 3 S p + v g C v O S c 6 C H 0 v O L O q Q b Z G T l 6 y j p h 2 F d P X M j g 3 o 0 a V Z g J v u W I 1 5 h F O V U T G Q 7 m e h X H q v I h G 2 c x 2 0 Q + C c / a K u R z q K V I U 4 S Z E j m n r U r i x I 5 9 r P d U a j G 2 o p 2 W C S i Z X y E I X u m G w b S a o M n i j M n 7 k 4 h U 0 a R w M C g / y j T D y z T B q U W l h m Y e F O 0 s 5 j A 1 k / d y K o F s o K p 7 c 3 O h z 5 6 h K u Y f t q m q d X o e n P v J x f O S D H 8 V P / r 0 f Q 1 / f A F x u N w Y H B n C z b M L s / C y u L U 3 B 5 / M i m o 0 g G Y 3 g h a 9 d x P p M F P m O 6 x J L C U 1 J a X A r Z V 5 / c o / o h T B d J 1 r X B q 9 p R d d j K B f L W L 8 R g b G L a P 6 o g S y Z V M t V r z b Q Z e b N C 0 y i E q L G O z w Q 3 g + b 3 w G 4 z 5 9 V r 0 C E L c N t M O G p C k e V k a y s k i Y z o d K Q 2 g t z Q O L S 6 p j 4 / c 2 C d 6 g / J C + g 6 E z R n Z M a k w S n S q R B p X S h W p 0 D J F y e U Y d H 5 o C c J m G n + q / z b u r 0 r 1 i P E j X r I U k i O l 3 i X U n I 5 7 H J E L g e J I r U F F r d 5 N C J z c I Z Y n 9 m b Q 3 r w S h N I j t y 6 j o c Z j 3 5 k 1 I A h E t q A t N + d I 1 3 0 / d J 7 n 1 D V i D B L k I D B z J F E j K t t C 7 F V L y U K U F v 3 V o a w h 2 o e G G 4 E 3 / 1 h S / h s c c e R Z d H 8 n N e f v U k H n n o A f q N v l C Y Z 3 6 W L E w q J R Z g M 7 E C e o d 9 u H D p K k a H + 8 U 6 G m 8 Z 6 r Q 6 4 B 2 w k 8 + k F Q 9 u d V b M F m C y b y 0 4 5 I X m q V d v w k 4 W X d 9 d E / v 0 b g d n b j T j W q Q L a f p M N 2 Z W y 7 A 2 0 q L o N V P 3 v / V R v o 7 7 + 6 4 B d 3 X N k 9 / C A Q H m 9 c z J + X e m d 3 K a V O y 3 8 c 9 C V S 4 E q k p O R F X U 0 G w m Z v L 9 z 5 d 1 G H S F c N A r Q 6 9 V i g j y e + 4 E 4 6 4 K J r x V k d a j N e g g q y k g S 2 p g 9 i g h i 5 u g L z v Q r K l Q y p I l y y v Q 0 M Z E 1 j V / b x v s 4 3 D E j a t X 2 e e p y H J o q q p Q G z h D n A S p y w i d Q 4 6 a P g 5 Z X Y N I f B U G p Q 0 K M w k N X b D C E U P N k I V G 1 4 R a Y Z S i i T S R p 8 / R p H V 0 Q 0 3 C r K D X x L 5 a T R X 5 H H o U E Y a B z l N j k a 5 z + R p R v Y F t N T k E X g J g / 7 g T z z z 7 H A 4 d P C x 8 I r 8 / J C J 5 k S h Z j X I V z z / / X c z N L W B x a Q X r G 3 5 k s n l 8 8 9 l v Y o 2 s n 9 V i x t l z 5 z F L r 7 v c X l I 0 N U R D K Z w / d 0 X s 1 Z v l z c E 5 f a n V j p p Z x b V X b 8 D q N o s c v 9 h a H P p d t h / m p Y X o Y o 4 E z o b Q c p g s a w l u l w U 6 H W 9 b W 0 O N l N 1 b L l D C z O 8 U / H c F r J U 5 X H r x C 5 g Y c O C P f / u f Y Z + P t B 0 n f f 7 N f 8 E H H z i K V 7 / 1 P 6 D y P Q S H Q d o t f D s c x g x 0 K r m U U 9 c s o s v S x K h T j i F H 7 d Z j k B 6 8 / Q 7 v M c z w W W t i t 3 U r W Y 4 q 0 c h a l n y n K k 1 W o x Z q E 1 E t j Q Y 6 q x 4 b y S B O n j 2 D Z C q I O P k V R o V F 7 O 3 7 z P P P 4 / L l K 6 I X e U + P 1 C 6 L U W j E o J c 7 i A J J 1 o 1 3 4 O A o I V s x 3 u O W u w U p y H + J 5 E u o 1 V K o w i R o q 1 p m E E q R e y w w r W P K 1 N X X D S 1 H G P X k 9 9 D E V e d 1 I j B R V 1 e h U 5 L w J h u Q m + W 4 c X I a + + 7 e 3 J G x E y x M n G n B P 9 u C l W E r Y j S g Q L Q r l 8 q g b 5 B 8 t 2 6 3 6 O z K i 7 Z j Y 6 N Q q d W Y p L 8 n x 8 e w f / 9 + 2 E 1 W 2 O w 2 s Y / U J G 9 0 7 X Y i H I r A Z r O K r W B t e o 5 y E u M g 4 e E + F N y G b P H K M o 4 + d o g + S 1 p L y k R y 0 O 4 S / G N q / P z z Z 3 D x y h W c u P 8 E z C 4 v L p w / j W e f + w 5 G R s a Q j p X f e o F 6 t w o T 4 / P / 5 d 9 i c v 8 B J B J J u p A G u n v 6 8 b W / + 7 K g G / 3 7 j u D c q V f Q v f 8 D p J l 1 M K k r d A N 2 + k 0 c O e P d G + T 0 b 7 d 0 F 5 6 s 3 E J r 0 F 7 D s L M G p 6 a O e q K O W r B G j n 8 J R p d Z d H d t m 5 7 2 g m Q y k U I 2 m 0 G F 6 E w 6 F R V R s W q 9 K t Z p O J j C R w 8 O b D Y A Z c e 6 E 6 K H u 5 4 L A t V C S D i 6 N x e Q w 6 u j S Z J X o 2 m I w a z s F t d U 5 q p A m V R 8 1 6 C f G h m H 5 a X z 0 R n V I g j B H 8 + p Q F y h H g l F x a Z o v F 0 N W / W 9 w E W / X K L T P o I 3 Y L P b r V D p 7 R g a 8 K K 7 y y P 6 H z I G B / r h I M H p 7 v L e 2 g x O p 9 M i l Z Z j c N C N C R I w j 9 s l N r L m f u y F Q g H D / Y N I J k k w v X p o 5 R W s L a d E w 1 P f S D c 2 F v w i 5 Y r n Z y w Y g d 7 d k u p t W J o L i v S r a 1 N T R I 3 N C A f 9 J L A h p D M Z U g Q 0 b m + H D 8 V B s V 1 8 + 3 c F 3 N o 0 T T 7 S 1 + Q T K L R W F N L k e P P u 7 A 0 9 6 W y t q A b m C X G k f 0 7 Q w O 3 g H D q r q g e p y j o J 1 s 4 t U Z 7 + 9 n N 4 6 M E H Y D H q U V o j a 9 G r b k W k b o 9 q q A q V V 9 K w 0 k K D H B t E S z Q N G 8 J 6 A 3 r d i z C T 3 8 T P 8 x G c J c D l 6 i x q 7 F d x W o 9 q 3 Q J 1 v 0 Z E q 1 a S R d i N S a J + C v G 6 R d u F X C M g 3 s / X 0 C A / j Z W D Q e 7 e s l 7 F y o U F q U n j U F o v o u S L Q Z U z Q J n Q Q 2 F T Q e X c e y 2 O g z o S l W 4 9 0 Q L 7 a L x F D i f Z b g E 9 X 4 s 2 0 M j W o O h R Y P b S g m j u c v T R / a 0 D J L A w c U / z 8 f F 9 + O r X n s Y 9 h + 9 C r p T D 2 M Q I l K a y u A a 2 6 v E o M Y t q A / s P 7 x P 3 Z z u 4 c a a i Y I H B Z k C J v o c T D D g F a e X 6 O o Y O D 4 j f 3 5 Z M C f Z D 3 q 2 W 6 t n P / Q 6 + + d U v w L 9 O / s X A o / i H H z u K n / i H / z O q p J K b 8 R n U N L z b O W l Q R 4 W U R h k 6 m U O 0 6 d I r H G L 7 S Z u 6 l y Z I g 6 w Y J 2 x u S k o + X c D 8 h U X S n j 1 I r i e I 3 z u g s k k L 2 n u C x r C 8 V E Y j 3 Y S q m 7 Q j z 0 Y C 8 3 n O 3 a s Q 1 f L 0 2 O A g A V n N 2 K D T h 4 i y m W i y b K D S y K F U T 9 9 6 8 H u q 5 h w 5 O W o 0 b C W y F N z 8 h C b R G l k 4 O / m E x O H 0 c j s 5 5 U 6 o w M 1 w O H o n I 0 2 / 2 d + b a a S i p k F 5 u Y B m W o Z i b 1 j o i 4 a m g p o 1 j 4 o 6 B 3 l U R Z N Y E v z t 4 N P P l q V 0 t E 7 w G C S J Q n I m S 7 1 R J y G X i f J 7 u Y W o s b E E t U M L O f F E V 6 8 T J a U F Z q 0 c L 7 z 4 M n w a s q j x O u R 5 O X Q a E 6 5 N X 0 d f X w 9 G x o Z Q q l Z w 8 8 Z N u J x O v P r q B S w s z M J I 9 F u n M 0 B l 5 O D N V u E 1 q 7 q J v l r E n l 7 c g 2 I p q Y C D a D g H M n S i S a f E F N 4 W g X o 3 0 7 5 0 4 D o + / h M / A 5 e n i 4 Q l j 3 v u v Q / 1 c g 5 9 X V Y o 1 A b k 6 q z 1 g X 0 u F U 0 + C 5 Q K 8 n E U V r I G a v G T Z x g L U q c w c f + D G 7 O z 5 K y 7 0 T v c h c B S S G x n + X r g t S H t q A Y l S 1 w E C d r g j G v e 9 0 n T s E B r p t f J K V d X k 0 i U 7 W R p g F C e t K t q 9 z B + N J V C K p C D n i w J p w Z F Y j H Y X C S M c q J e r f 2 S m L Z x G 2 S 2 U h z g Y F S j N T R J B g u m E P I a O / L k R z Y a n J P Z M T F p Y L Q m M 2 Q N U h Q t 4 d + O d J G o c J y U U Y L s X 6 a G e p y I Z b o O L T G C Z r F B / l Q c R V U C J q 8 D D X l N N K l s K 4 W F s 2 E S u g Z M d h M u X L g E z 5 A X X / z O V 5 B F H v M b C 1 B p V a h W q n j l 5 E l R R h K N J c i n N e H M 6 d N 4 6 O G H s b o Y x o 2 b M 1 i c 2 Y C 7 2 y z 8 T q a q J f p p U D p E 7 V N k L S b W 9 f w p l d i z i 1 t 7 e / o k h 4 s t + d s W N l c p p L W b d x v a C 8 H b w f O D q U k b X N z n M u 5 y Y A f m L y 5 B Y 1 C j a 9 C L Y C S C I X K 6 / 8 u f / C m 0 O g 0 O H j g g i v z u P n G E F N D O z 2 n k i V q R z 5 N v R g R l 2 Q 2 5 d F 7 s 0 M 5 I p I K o p d V Q m 0 j o V Q U Y e P f C F t h a a m A R k 8 P k k y M X r p J g 9 2 H l x h p s T j v c g 1 u z P P j 6 Z W T 1 Z H W l y F q X k 0 X g T k g c g k z X 1 2 H h R d 0 W 6 q Q 9 A 2 S t Z P I s j V E D d q L J s p W S J F C s U + g H y S W U X q X 4 H N Y z v P b E C b j b w Z H J L A k Q L w s Y l L y R N H d J I q t K q N Z V 8 J + K 4 c h j B 5 H P F n D y 7 F l R K x U K R w Q V 8 3 i 5 c F G P D X + Q f h p R y Z d Q a l S Q I 8 G y W 6 2 Q k 4 F J p b L k l 3 E E t I Z U J i a s I W 8 b 6 y L h 7 X b 1 o q + 3 D 6 q q F s s L y 3 D 3 u o R g Z e M 5 s Z k 5 g 2 n i 2 y Z Q b M b f z Z b q 9 W D V N U T b 6 N 0 U M W 9 o z Z t k e w d b m + n S r D p 5 + h y s V g t u k o a 0 2 2 w Y 7 O t H d 6 + P N D P R o 1 0 E i i 2 C y q V E u Z m G R i a l 9 4 j d C E E O O n 0 n r 3 + V C + T r G U g Y Z J s p R L l K G H K / F W u 1 g u h 4 p F O p I D O q 4 C J f K V J I I T 7 n x + F H D o r w v H + J d z o k y k d + h c E u C S a 3 b g v k s u i S 6 d E k Z 7 i p l p N V e P 0 b y U f w U H C T 0 U a w A l 3 f 7 r S P E U j J Y T M 0 d y Q B Z 7 g n h T z Q + m s r 5 k L 9 s I T m M X 7 3 K A o b Z e h 7 p O j l n q C P 5 v m X q q 2 2 n t g E 0 z h W Z k z N e X 9 f s 9 a D U q 6 G s 6 f P k / I y w j Z 5 F F 6 i w O H 1 G I 5 9 Y H N f L B a o t 4 X y / T C A + w r y 3 l H b w Z s n c 1 8 D A 1 E N z t x u o 4 + E x y 5 3 4 O D x f c J S l Z L k b 7 m Y T u 0 + W T n y p y A f g j M U G N y 6 q 9 C I E v O v i H b B v O a E m k q s C X G C a a W R E S F y p o Y q m x J O h w 5 O m x Z 1 j R / p m 1 n R i L K k t U N W z C G w G B I l C d V q T e w I z 5 t s 1 4 1 2 Y Y F X 4 w r 0 F 6 t Q 2 l R Q a F g g 2 T q Q o C A K 3 t J z L 7 T 1 C m 9 q T z o A V T 2 d u y T j O 8 A B H 9 4 A T 0 0 s p k Y s p l 2 m 0 m h y a l V a K O N s S U e + l p S F w U g X j f A Q I z V a y Q c y t J y w X Z Q Z L 7 j z 4 i 5 H M i v z J f L t O C V p 6 x i z 9 d S p j K K q W a 1 R i L x F o 8 E M V U O J K y s r u P / I A I q p I r z H t F i 5 H E A x X a L v J c p d 0 Q i j + z 5 a 2 L 6 w + L 2 A s x o 6 w Y 1 R 1 m 5 u i D Q V p V o h 7 Y T Y C b q n s g 6 N b C X H t 8 o b 9 O 6 C W r 0 I F V G k T k g B E D v d U O l 5 n j C Z W F p s 7 Z K p b Y i A C H P 8 7 b B p + t E z S c 5 8 p Y h q a B 0 G r w t d f / h L 2 D d K 1 r M p E 0 E C 5 k M 8 N k Y 6 v 7 5 c G t o + c s K J k j V k U s 9 w n v B 6 + Z 1 l b T P k Z N E 4 + 4 T b v + 0 F 3 v C b N 5 7 s L K B k a 1 + u 9 o v d M U z a z d w 8 R p 8 9 K q y p A J 1 P o 0 R X 2 2 r 0 x L 5 e u r o h f u c 8 R + 4 A y y A m S H S 3 c / l A R t f o g l X V J y i l h Y 6 1 q f u F I u L o Z S i R w q e e e g z B + T D M A 9 K 5 e w + R x R p V o S R L I R E P / f A K F N 8 o p 4 F u G k 0 S 3 j x 6 2 F E V N U 0 j z u 8 t 5 6 6 N 7 X Q l t h F H 3 6 S 0 W Q G D G B P q 0 n 0 V a C S I l J k 3 V S r 3 p Z O 1 t i j a H n G q h m u t v u S b 3 8 G L s c V G g u b S J t X R 6 C T r x R O Q B a p M V o r B k 6 N W I 2 e 7 R v 5 H Q w a t R o / g c g L y W g P Z Q B R d f / J X i G R q K J Z q i C 7 N k v O f Q y Y 8 R 1 S V h H J I a r j P 4 f N 2 Q O K N g C c 6 e P 8 p O v 0 3 6 k O L H h C K A F l j 6 T o 6 o V R U s H h t q f U X C V + r Z 2 A h n h H C x O f L P z P V o A j z 8 8 K 7 b p 8 W q t p m O Q s H j b j I c v t a G V P A m 5 e m M b M w K z r O d h + l Y 9 T t e 8 I b t p W F L 2 f o I h / w h z W X 7 4 m x r X 3 q 2 u A q V N 7 N P U 8 / v x c c 6 q r c 2 p G e + 8 D x P W J r s Q U 0 8 v U o 3 X y i K n U 6 H Q 4 C y r Z Z L h a e i j M h h I I n A t d A N c n a Z V R r Y k L r 5 K 3 0 G f o n L d 9 u g m u i G r k m 5 C Y 5 s o U Y c p y o y p E 3 Z w k q P X 0 5 H a 5 t O m h y 0 0 S o K 4 n m x R A P p E R g A H I l R o 4 M Q W + Q W g 6 n a 2 v S h x I 6 v / e N o r J S g 7 q f A x j S 3 8 k i + U v k b 9 4 p u H J 7 L t p A l 0 1 a J + I 1 M d 6 l s F C p I 5 N S o s d N C q V j G N L l A O R E D 2 t i 7 y f O X C e f T 8 l r Z x q R 4 L o + E 4 D b S A M v l 0 O l U q P B G y D T f 2 o f + Z Z q 6 Y M u v n w F C 1 E / H n v g H m j s v E 3 q z i y Y N t 7 z F m q A B q C N 4 Q 7 r s 5 f A c H T p z W x 1 o 9 p W A 3 U t K N V r M d Z u k L O 6 i 8 P A q S z c D 5 I T D Z Q 0 P 1 m Y O B G 1 n q C f 8 S a 4 7 U K j 0 k A z Z B Q l E o x q g K w T C a B V O b B l U m 8 X J g Y H H R R W u s V 0 r R y c 6 B 7 y o n v E D a 2 J J g s 9 z U J e l s f x 2 m v n M X V z G i X S x K 4 R J 0 w W I 7 r I m m b z G e G 4 c / h b K 7 O I 7 2 S f r X P t 6 Y 1 C u F k d p 8 r t s l 8 P b C E 4 i M N b b 2 Z j S d i 1 R D u b 3 f Q x c q j l e k S z B q K 7 G n g s a q w H p F 0 K 2 7 B o u u l 6 b K g m 5 d D m X J C X N S h F q m I R m L c o t e 6 v o t o f g 7 q P f L V u J T T 9 a m g G 6 X M W / e L 9 U + d u I J S L 4 f H H j y M T z N x W m B j v K Y H i C c L b h f L O 8 F 5 T H Q 8 P c w l 6 H S d 6 y y I 7 Y 9 B e F 5 b p w S H y N 7 Z R s k 7 w a 9 s 7 r T K 4 y I 9 9 C S 5 r Z z B t 4 c e D g 2 X x m d v x 0 o I W 0 2 G F 2 H p y O z g E n C b f J l P z I 1 l d Q V N e R 4 E k S e F q g v c x U D p I G H j e + k q o 2 K K o L x K P L z e h 5 A X c j t u W q 4 d b O 1 A w d l 4 T + 1 Y y X R O R N U 4 Z Z 9 D n k n 8 l z W p + s M D U 8 e J L r 6 C 3 1 4 s 1 / z p q Z L 2 u X 7 u C 1 0 6 + h j / / i 8 + R 5 t Z A K 0 6 G / C i F l 9 4 l v Y 8 t l y T o e 4 / l d i i t W x W L Q d P A Y k w p A h 6 l V q k G Q 9 D S a g 3 B h T A K W a k p Z 9 e Q B z a 3 D V 4 S k G h a i f Q C 7 0 y Y h T y b Q K K s R i I a h c V E y m c X g + d y d 6 F h y a O h L i M W T 2 D 0 W D 8 a e i n k z t Z 9 O 6 3 u p X u 2 P L 2 C l W g A x + 4 6 j l K i j q 5 D O y l u s 6 T F V z 7 3 M i k Z i + g o 9 Z 6 I 8 v G a F v d a m P R U y d k F e q x 1 Q b d 4 z Y j B k e c + a 1 W 0 H + a I l 5 p M e b u y d y / w y 8 v x T c e f + 0 X w 2 h L n 1 7 H a z l X k o v / d m K s m B J C z P 3 J l 0 o L E 8 w + 1 G k y a a b J 0 0 a T I l b L k E 2 2 m 5 / A t 5 P 1 e O X W n f S N L 5 N / w 5 O f E W R Y Q d q T z 9 Q g d U R V r J B q n F o V M G h r D V o 7 P 2 Q n 8 G V x Q y A L C v 3 P S K m t u F r w a p C 1 r k h t J s U k d Q w V p n y U d W R o W C P 9 q E j 9 5 / 4 + j o M h g f n E Z D g f R Q P J v Q t E I n A 4 7 r l y 6 i o n R f a K Z S y e 4 S 6 z k R + 0 + l m 0 x a 7 / K 0 X + x / t R x O P / K m z 0 E R M 8 N i S F w n w Z e C 9 N b 1 a K x J O + C u B 1 G P V F F u p 5 c s Y i e A Q / M O j k W c x b U S C F E / R G E F i M w O 8 y i j Y K o U a M x q + X k y C y V Y Z 6 o 0 c h I S w 4 M j o h W k B P + Z 3 s n E n W 1 C F W J 7 p H R j v 6 e L h R i B a J 7 J O i c 9 N i B e p n T j + i c 6 8 D Z k 9 f e / T 7 U i V 4 y 2 6 / D w U t 5 m j R L I Q x M + m j i J Q V t K a Z q S A V z Y h X c Z N G L w r h 8 r i A 2 7 u K d + v g m + j l 8 b B x A u q j A B 8 i y 7 T p t a P R u r O S g S U Z F i L r K d d X 0 H I d v z Q Y z T F 0 G s Y + r r b U 5 W C e k n S o k L c n g m q n O U m 0 J m 8 + p l 9 y o D D G l k b o U G U T / 8 K 1 g h 7 3 S J I 0 u d 4 s S E k 6 C Z S G r F s h 3 0 W + d m O w v l J d L q P f l o N O Y a T J t L Q O f P j W H 4 X v 2 i b C 4 u l k U w q v k / n w k R N L u g Z s j w t f B 4 X r u R 8 / t x K M F u d j 0 g c + c s 8 i 5 B M Z J H 9 Q w N K H R 7 h x J j r i t E S 0 b c E j 3 c u 3 m O n o n e r Y o j 0 6 w r 8 v C 9 5 3 n X x S 9 A 8 f H J / D Z z 3 2 W r k O H e + + 9 F 4 l I A j a n F U a L B V 5 S C m y D e M G c w V n 7 e W x d z 1 J A C 5 N c a i X G C 8 F V 8 s k K p T z W 5 / x Q N t X w H t 2 j 0 U 9 F S / N L B q / H i 0 g k + u 6 3 U N x O a z u Y 3 i x d X 0 M m k h E T m / d x t X u I R 9 N E 4 9 5 w k D V g M b p h 8 1 j E a r f F a Y H F Z a b f H d D Z i E d r y Z r Q j R Q a c G Y O o 5 7 m r a 1 V O A Q t 2 g 2 3 J t P S 1 C p G x m j y K t L o H e m H s 9 s h O v j o y H f R m a V 1 m T S f h 2 3 n G g 1 b o D a 4 3 X Q y b 4 J L Z x E L t A y 2 M O J 7 W K D o 9 Q a v m b S E y 0 j C 1 N m s k r P A + X g W C p 7 Y 6 d o q C R y H s m V k + U g Z q G S I r C T E e X C z / 1 q Y t D Q v I u W J Y r p Z Q H e e H 2 d o m G 0 6 Z O t r i B T 0 s G W 0 q O h Z Y H M i Y s i C 1 R 6 H d E k p 0 n H Y W n P L 7 O F W f z 4 O j b s M D b F N E T f S V J j J S r A l 3 0 a 5 W W 6 4 R K U N C y m 1 4 F o Z J u s m S + h E j i Y x y 0 e c f K q + L h 8 J c U U k w D 7 1 s Q + L D / M H / F h f X 8 N D D 9 6 H B t E H G d d q i Y 9 q I t v c T H w 1 w C e u g P M t O f m 1 R r S 6 n m t g n a j e y V O n c P j 4 Q e g M R J N F Q v v W c 2 b I 6 T O 1 e i W K t T i c l q 5 3 l 4 V i T d 3 Z i m t 7 I 3 z / X A B K h R p x Q x f G i f 4 J z U 7 / s R B w q U E n 5 P V u W H a h E t K g b X 4 H g y l D O V / B w p U l T D 4 4 g g Z p R 9 5 n i J 1 k 3 i F C S 8 L G f b C H j w y 0 3 s E T X K I V j O 2 v t c G W o 1 T L 0 p m V s Z L Q w 2 e L w a T o E j l 0 7 F e 1 w W t K F k U P 0 t V V 8 r U 4 m i e H R b m Z 3 s N g + s h h c 7 2 c i / d k S N V W h N A p O T 5 P q J M h b D b o n H g N r M N C c J K p Z m w z 1 N 5 G t h 4 g x 5 + s q o z T m 8 L w x 7 v J 4 h B N W q 6 g 2 p c Q F p D P i 7 e p i e Y b s O u k z a n b i 7 C d Y P + I m V 5 5 s Q r N s E S p g v k Y 9 J q S s L S s Q L Z f D 6 O U L k N r 2 X l u D J G e R E J Z X q b P 7 G j M y f T r Z k i B A z 1 0 D e k c j C b p + v k a M n k j d H r J w k v / F P j 6 X 7 8 G n U 4 H n 6 8 H 1 V I Z a 2 s b s D q s m J u b w + T k f l H c e O z Y U S g 1 d V w 4 d x 1 a m j M b G w F 8 6 h 8 8 y t 8 m P p u R J 1 8 q d o N c i t b f 7 w p s 7 2 v n 0 G 8 K C d P k t L E X k X g O r n p I c n L r S Z F a s l 2 Y c k U L + T d b h a l + i z V K 3 8 E U o R 1 Z 4 4 m i N W p w 4 M E J z J x d I n r S h I W o 3 M h 9 X i F M D M 7 7 a q N J P L s t T A z O h G Y U 6 q 2 F p R Z Y M D i D m X 2 c I a s R V l W / E C b x m o h d y 4 j a a I S w 8 I 6 B L E w M 1 q T b w Z N D i v q R J S O P g L + f h b o N D s 2 L d s u 5 z U n A k O 3 W g 4 / A + X J 1 e R W 1 N e m 6 f I 4 A k o U m o j Y V N C E X + W Q K o p F k 3 e Q q e E 0 a 8 l 1 3 F y b G B l E 5 A R p j F n R + 6 H g H w i x Z S 7 J 2 Z r H b + 0 6 o u E P r 1 t O 9 h W R 7 U X j b 6 b O P p q / E B W 1 r C 1 M b J n 0 W + T w p A v o n j W E D N p s d 9 9 x 7 N y o V L q S s k u X L 0 t g T A z B w D V U O K q U C p V I R Z 0 5 e J p c g j 1 g 0 h m R K 6 n r b B u / 0 U c t p c P C u o X e G h X q z i b L c r o s D D + w r l 0 k i m k 2 F W N M g 9 g t D c B H e I 1 u 1 G z v h v M B p U u 6 s b 2 5 z 8 j a 4 6 Y Z U 2 r 6 p / R h s V Y J L E V j I 4 e V m H W 1 w V k O D P V N t p R U Q 2 J x d 7 Z 5 u 2 8 F n 2 q Z 1 H J n a n q l R q E c R I 0 p m 0 Z d h z H a j Z i m S k B d I V P T b V v h 3 B y s F / u x q i A R c Q 2 f U 2 h e 3 G q U x b y U 2 c C Y 3 p z B t h + i P A K J w F S e y 8 E O v t Y t F T x b Y N p J Z G U z l O p T O b S e + C 6 6 / N o 3 e 7 h 4 0 + y S l s h j q g d 2 Q I Z / L h A M e 7 k m + 8 x y u v H Q d R x 4 9 0 P p r d 1 Q 2 y D f s 2 U o L h c 8 c L m J 4 a D O 8 z 4 J b 5 L 6 B z X 7 k Z G z 9 y a e S 2 U R g g u 8 B w y D r R j l X E Q n L s W g c y 9 O r 2 H 9 / v 6 C D r O C Y A g e W M z A Z y T c W 4 y c T C r B Q J N 8 r F Y K n l 4 X 1 H Y A 3 m 3 V e I 0 e 3 T H x d r c p h X 9 c a B t 3 k 3 6 i T o l m J c t C J j Y u b q Q h W o h S 8 e X G 1 s n s P a 9 Z K n e B y i 7 Y w s R B J Y I G T i f U c X l z d m A t K T x N U G v I h 5 o P k V 5 j o C G l y c N B h 6 S r d l F 2 E i Z G t B e g T u T M t 3 5 j W k y 1 w N I n 9 I Z O u g F i a v o 8 m v T y o E Y G I O x I m k u 1 a s C 7 6 9 6 m I q r W F i c H C V G 0 Z y 1 2 7 x B K 4 9 o n H g E P u L E O y F F v K r b r X Z m o i R x S y G t z q x / K C c j 1 D X h 1 9 N z 8 q S 3 Q t 5 G y o t W T J s k 6 s x z z w 2 u L 0 / g x 6 b U F U E 7 f o w R a M T 2 w t F G y j M 2 W p W d 7 5 X q 1 B C y f d j 3 Y X 4 H b g h x V E X r Z K 2 n e I V J I H p a a 0 C 6 G 8 Z f H n z i 9 A b 9 I S V c z i 3 P k r U D a J 0 s o k l t L O + O 8 e b A s T + X k q H y l n D 7 m 1 z V a j T u D / B Z b M 0 m D m P A V B A A A A A E l F T k S u Q m C C < / I m a g e > < / F r a m e > < L a y e r s C o n t e n t > & l t ; ? x m l   v e r s i o n = " 1 . 0 "   e n c o d i n g = " u t f - 1 6 " ? & g t ; & l t ; S e r i a l i z e d L a y e r M a n a g e r   x m l n s : x s d = " h t t p : / / w w w . w 3 . o r g / 2 0 0 1 / X M L S c h e m a "   x m l n s : x s i = " h t t p : / / w w w . w 3 . o r g / 2 0 0 1 / X M L S c h e m a - i n s t a n c e "   P l a y F r o m I s N u l l = " t r u e "   P l a y F r o m T i c k s = " 0 "   P l a y T o I s N u l l = " t r u e "   P l a y T o T i c k s = " 0 "   D a t a S c a l e = " N a N "   D i m n S c a l e = " N a N "   x m l n s = " h t t p : / / m i c r o s o f t . d a t a . v i s u a l i z a t i o n . g e o 3 d / 1 . 0 " & g t ; & l t ; L a y e r D e f i n i t i o n s & g t ; & l t ; L a y e r D e f i n i t i o n   N a m e = " L a y e r   1 "   G u i d = " 0 7 f 2 6 b 4 3 - 1 e 7 c - 4 3 9 7 - 8 a 6 2 - 0 8 4 0 0 0 f 4 3 2 a 9 "   R e v = " 1 "   R e v G u i d = " 0 9 e 6 1 5 8 7 - 6 7 8 6 - 4 4 b 6 - 9 e e 4 - 0 f 4 7 3 7 f 5 7 6 e 6 "   V i s i b l e = " t r u e "   I n s t O n l y = " t r u e " & g t ; & l t ; G e o V i s   V i s i b l e = " t r u e "   L a y e r C o l o r S e t = " f a l s e "   R e g i o n S h a d i n g M o d e S e t = " f a l s e "   R e g i o n S h a d i n g M o d e = " G l o b a l "   T T T e m p l a t e = " B a s i c "   V i s u a l T y p e = " P o i n t M a r k e r C h a r t "   N u l l s = " f a l s e "   Z e r o s = " t r u e "   N e g a t i v e s = " t r u e "   H e a t M a p B l e n d M o d e = " A d d "   V i s u a l S h a p e = " I n v e r t e d P y r a m i d " 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  / & g t ; & l t ; G e o F i e l d W e l l D e f i n i t i o n   T i m e C h u n k = " N o n e "   A c c u m u l a t e = " f a l s e "   D e c a y = " N o n e "   D e c a y T i m e I s N u l l = " t r u e "   D e c a y T i m e T i c k s = " 0 "   V M T i m e A c c u m u l a t e = " f a l s e "   V M T i m e P e r s i s t = " f a l s e "   U s e r N o t M a p B y = " t r u e "   S e l T i m e S t g = " N o n e "   C h o o s i n g G e o F i e l d s = " f a l s e " & g t ; & l t ; M e a s u r e s   / & g t ; & l t ; M e a s u r e A F s   / & g t ; & l t ; C o l o r A F & g t ; N o n e & l t ; / C o l o r A F & g t ; & l t ; C h o s e n F i e l d s   / & g t ; & l t ; C h u n k B y & g t ; N o n e & l t ; / C h u n k B y & g t ; & l t ; C h o s e n G e o M a p p i n g s   / & g t ; & l t ; F i l t e r & g t ; & l t ; F C s   / & g t ; & l t ; / F i l t e r & g t ; & l t ; / G e o F i e l d W e l l D e f i n i t i o n & g t ; & l t ; P r o p e r t i e s 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0 & l t ; / D a t a S c a l e & g t ; & l t ; / D a t a S c a l e s & g t ; & l t ; D i m n S c a l e s & g t ; & l t ; D i m n S c a l e & g t ; 1 & l t ; / D i m n S c a l e & g t ; & l t ; D i m n S c a l e & g t ; 1 & l t ; / D i m n S c a l e & g t ; & l t ; D i m n S c a l e & g t ; 1 & l t ; / D i m n S c a l e & g t ; & l t ; D i m n S c a l e & g t ; 1 & l t ; / D i m n S c a l e & g t ; & l t ; / D i m n S c a l e s & g t ; & l t ; / G e o V i s & g t ; & l t ; / L a y e r D e f i n i t i o n & g t ; & l t ; / L a y e r D e f i n i t i o n s & g t ; & l t ; D e c o r a t o r s   / & g t ; & l t ; / S e r i a l i z e d L a y e r M a n a g e r & g t ; < / L a y e r s C o n t e n t > < / S c e n e > < / S c e n e s > < / T o u r > 
</file>

<file path=customXml/itemProps1.xml><?xml version="1.0" encoding="utf-8"?>
<ds:datastoreItem xmlns:ds="http://schemas.openxmlformats.org/officeDocument/2006/customXml" ds:itemID="{46C2E374-8DDA-4DBC-BFE1-7186C2E07080}">
  <ds:schemaRefs/>
</ds:datastoreItem>
</file>

<file path=customXml/itemProps10.xml><?xml version="1.0" encoding="utf-8"?>
<ds:datastoreItem xmlns:ds="http://schemas.openxmlformats.org/officeDocument/2006/customXml" ds:itemID="{DEBB2926-D6B7-4F53-A1E4-8F6B8C0D4BC6}">
  <ds:schemaRefs/>
</ds:datastoreItem>
</file>

<file path=customXml/itemProps2.xml><?xml version="1.0" encoding="utf-8"?>
<ds:datastoreItem xmlns:ds="http://schemas.openxmlformats.org/officeDocument/2006/customXml" ds:itemID="{85CE157D-7CA6-4966-93DD-0FC876C9626B}">
  <ds:schemaRefs>
    <ds:schemaRef ds:uri="http://www.w3.org/2001/XMLSchema"/>
    <ds:schemaRef ds:uri="http://microsoft.data.visualization.Client.Excel.CustomRegionState/1.0"/>
  </ds:schemaRefs>
</ds:datastoreItem>
</file>

<file path=customXml/itemProps3.xml><?xml version="1.0" encoding="utf-8"?>
<ds:datastoreItem xmlns:ds="http://schemas.openxmlformats.org/officeDocument/2006/customXml" ds:itemID="{A36FEFDD-2BF4-4E5B-8F1D-A4FBD7746903}">
  <ds:schemaRefs>
    <ds:schemaRef ds:uri="http://schemas.microsoft.com/sharepoint/v3/contenttype/forms"/>
  </ds:schemaRefs>
</ds:datastoreItem>
</file>

<file path=customXml/itemProps4.xml><?xml version="1.0" encoding="utf-8"?>
<ds:datastoreItem xmlns:ds="http://schemas.openxmlformats.org/officeDocument/2006/customXml" ds:itemID="{80836D15-58DA-4779-841E-D8DA91CDEAAB}">
  <ds:schemaRefs>
    <ds:schemaRef ds:uri="http://schemas.microsoft.com/DataMashup"/>
  </ds:schemaRefs>
</ds:datastoreItem>
</file>

<file path=customXml/itemProps5.xml><?xml version="1.0" encoding="utf-8"?>
<ds:datastoreItem xmlns:ds="http://schemas.openxmlformats.org/officeDocument/2006/customXml" ds:itemID="{0A8AAEAD-1F9A-47B0-BF64-D2CE97E18C69}">
  <ds:schemaRefs>
    <ds:schemaRef ds:uri="af7b454b-5578-4b92-ad2d-05626e091018"/>
    <ds:schemaRef ds:uri="http://purl.org/dc/terms/"/>
    <ds:schemaRef ds:uri="http://purl.org/dc/elements/1.1/"/>
    <ds:schemaRef ds:uri="http://schemas.openxmlformats.org/package/2006/metadata/core-properties"/>
    <ds:schemaRef ds:uri="http://schemas.microsoft.com/office/2006/metadata/properties"/>
    <ds:schemaRef ds:uri="http://schemas.microsoft.com/office/2006/documentManagement/types"/>
    <ds:schemaRef ds:uri="http://purl.org/dc/dcmitype/"/>
    <ds:schemaRef ds:uri="http://www.w3.org/XML/1998/namespace"/>
    <ds:schemaRef ds:uri="http://schemas.microsoft.com/office/infopath/2007/PartnerControls"/>
    <ds:schemaRef ds:uri="3a4543a0-6766-456e-a2ee-4414459d9a0a"/>
  </ds:schemaRefs>
</ds:datastoreItem>
</file>

<file path=customXml/itemProps6.xml><?xml version="1.0" encoding="utf-8"?>
<ds:datastoreItem xmlns:ds="http://schemas.openxmlformats.org/officeDocument/2006/customXml" ds:itemID="{3616BD3B-9197-412F-9F90-5ED862B7C3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4543a0-6766-456e-a2ee-4414459d9a0a"/>
    <ds:schemaRef ds:uri="af7b454b-5578-4b92-ad2d-05626e0910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7.xml><?xml version="1.0" encoding="utf-8"?>
<ds:datastoreItem xmlns:ds="http://schemas.openxmlformats.org/officeDocument/2006/customXml" ds:itemID="{B6BD6FC7-12B6-412D-9F7B-B0E3F0D10A87}">
  <ds:schemaRefs/>
</ds:datastoreItem>
</file>

<file path=customXml/itemProps8.xml><?xml version="1.0" encoding="utf-8"?>
<ds:datastoreItem xmlns:ds="http://schemas.openxmlformats.org/officeDocument/2006/customXml" ds:itemID="{0D002901-CEF2-4820-BF8C-A99BD5A7090B}">
  <ds:schemaRefs>
    <ds:schemaRef ds:uri="http://www.w3.org/2001/XMLSchema"/>
    <ds:schemaRef ds:uri="http://microsoft.data.visualization.Client.Excel/1.0"/>
  </ds:schemaRefs>
</ds:datastoreItem>
</file>

<file path=customXml/itemProps9.xml><?xml version="1.0" encoding="utf-8"?>
<ds:datastoreItem xmlns:ds="http://schemas.openxmlformats.org/officeDocument/2006/customXml" ds:itemID="{7549034D-E98D-445D-9E5C-716F6AFF9271}">
  <ds:schemaRefs>
    <ds:schemaRef ds:uri="http://www.w3.org/2001/XMLSchema"/>
    <ds:schemaRef ds:uri="http://microsoft.data.visualization.engine.tours/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ASH Public Opinion Briefings</vt:lpstr>
      <vt:lpstr>'ASH Public Opinion Briefings'!Print_Area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laura.bunce@ash.org.uk</dc:creator>
  <cp:lastModifiedBy>Laura Bunce</cp:lastModifiedBy>
  <cp:revision/>
  <cp:lastPrinted>2024-10-14T10:10:30Z</cp:lastPrinted>
  <dcterms:created xsi:type="dcterms:W3CDTF">2020-09-07T23:51:57Z</dcterms:created>
  <dcterms:modified xsi:type="dcterms:W3CDTF">2024-10-23T13:34:08Z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0x0101008924553EA454694B8CD2AA52A00C529E</vt:lpwstr>
  </property>
  <property fmtid="{D5CDD505-2E9C-101B-9397-08002B2CF9AE}" pid="3" name="Order">
    <vt:r8>8304200</vt:r8>
  </property>
  <property fmtid="{D5CDD505-2E9C-101B-9397-08002B2CF9AE}" pid="4" name="MediaServiceImageTags">
    <vt:lpwstr/>
  </property>
</Properties>
</file>